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渡邉充春\Desktop\"/>
    </mc:Choice>
  </mc:AlternateContent>
  <xr:revisionPtr revIDLastSave="0" documentId="8_{CE2089F1-42CF-47E9-A6DF-FB9833ABA574}" xr6:coauthVersionLast="47" xr6:coauthVersionMax="47" xr10:uidLastSave="{00000000-0000-0000-0000-000000000000}"/>
  <bookViews>
    <workbookView xWindow="760" yWindow="760" windowWidth="14400" windowHeight="7360" xr2:uid="{7E45E161-561D-4D1F-90DB-190AE296682B}"/>
  </bookViews>
  <sheets>
    <sheet name="活動予算書" sheetId="1" r:id="rId1"/>
    <sheet name="按分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74" i="2"/>
  <c r="D74" i="2"/>
  <c r="E65" i="2"/>
  <c r="D65" i="2"/>
  <c r="E44" i="2"/>
  <c r="D44" i="2"/>
  <c r="D21" i="2"/>
  <c r="E21" i="2"/>
  <c r="E22" i="2"/>
  <c r="H22" i="1"/>
  <c r="E5" i="2"/>
  <c r="E28" i="2"/>
  <c r="E6" i="2"/>
  <c r="E29" i="2"/>
  <c r="E34" i="2"/>
  <c r="H33" i="1"/>
  <c r="E14" i="2"/>
  <c r="E37" i="2"/>
  <c r="E15" i="2"/>
  <c r="E38" i="2"/>
  <c r="E16" i="2"/>
  <c r="E39" i="2"/>
  <c r="E17" i="2"/>
  <c r="E40" i="2"/>
  <c r="E18" i="2"/>
  <c r="E41" i="2"/>
  <c r="E20" i="2"/>
  <c r="E43" i="2"/>
  <c r="E36" i="2"/>
  <c r="E45" i="2"/>
  <c r="E46" i="2"/>
  <c r="H45" i="1"/>
  <c r="H46" i="1"/>
  <c r="E50" i="2"/>
  <c r="E51" i="2"/>
  <c r="E55" i="2"/>
  <c r="H54" i="1"/>
  <c r="E58" i="2"/>
  <c r="E59" i="2"/>
  <c r="E60" i="2"/>
  <c r="E61" i="2"/>
  <c r="E62" i="2"/>
  <c r="E64" i="2"/>
  <c r="E57" i="2"/>
  <c r="E66" i="2"/>
  <c r="E67" i="2"/>
  <c r="H66" i="1"/>
  <c r="H67" i="1"/>
  <c r="H68" i="1"/>
  <c r="H69" i="1"/>
  <c r="H74" i="1"/>
  <c r="H75" i="1"/>
  <c r="H76" i="1"/>
  <c r="H77" i="1"/>
  <c r="H79" i="1"/>
  <c r="G22" i="1"/>
  <c r="D5" i="2"/>
  <c r="D28" i="2"/>
  <c r="D6" i="2"/>
  <c r="D29" i="2"/>
  <c r="D7" i="2"/>
  <c r="D30" i="2"/>
  <c r="D34" i="2"/>
  <c r="G33" i="1"/>
  <c r="D13" i="2"/>
  <c r="D36" i="2"/>
  <c r="D14" i="2"/>
  <c r="D37" i="2"/>
  <c r="D15" i="2"/>
  <c r="D38" i="2"/>
  <c r="D16" i="2"/>
  <c r="D39" i="2"/>
  <c r="D17" i="2"/>
  <c r="D40" i="2"/>
  <c r="D18" i="2"/>
  <c r="D41" i="2"/>
  <c r="D19" i="2"/>
  <c r="D42" i="2"/>
  <c r="D20" i="2"/>
  <c r="D43" i="2"/>
  <c r="D22" i="2"/>
  <c r="D45" i="2"/>
  <c r="D46" i="2"/>
  <c r="G45" i="1"/>
  <c r="G46" i="1"/>
  <c r="D50" i="2"/>
  <c r="D51" i="2"/>
  <c r="D55" i="2"/>
  <c r="G54" i="1"/>
  <c r="D57" i="2"/>
  <c r="D58" i="2"/>
  <c r="D59" i="2"/>
  <c r="D60" i="2"/>
  <c r="D61" i="2"/>
  <c r="D62" i="2"/>
  <c r="D63" i="2"/>
  <c r="D64" i="2"/>
  <c r="D66" i="2"/>
  <c r="D67" i="2"/>
  <c r="G66" i="1"/>
  <c r="G67" i="1"/>
  <c r="G68" i="1"/>
  <c r="G69" i="1"/>
  <c r="G74" i="1"/>
  <c r="G76" i="1"/>
  <c r="G75" i="1"/>
  <c r="G77" i="1"/>
  <c r="G79" i="1"/>
  <c r="I78" i="1"/>
  <c r="I75" i="1"/>
  <c r="F74" i="2"/>
  <c r="E19" i="2"/>
  <c r="E63" i="2"/>
  <c r="F67" i="2"/>
  <c r="B67" i="2"/>
  <c r="F66" i="2"/>
  <c r="B45" i="2"/>
  <c r="B66" i="2"/>
  <c r="F65" i="2"/>
  <c r="B44" i="2"/>
  <c r="B65" i="2"/>
  <c r="F64" i="2"/>
  <c r="B43" i="2"/>
  <c r="B64" i="2"/>
  <c r="F63" i="2"/>
  <c r="B42" i="2"/>
  <c r="B63" i="2"/>
  <c r="F62" i="2"/>
  <c r="B41" i="2"/>
  <c r="B62" i="2"/>
  <c r="F61" i="2"/>
  <c r="B40" i="2"/>
  <c r="B61" i="2"/>
  <c r="F60" i="2"/>
  <c r="B39" i="2"/>
  <c r="B60" i="2"/>
  <c r="F59" i="2"/>
  <c r="B38" i="2"/>
  <c r="B59" i="2"/>
  <c r="F58" i="2"/>
  <c r="B37" i="2"/>
  <c r="B58" i="2"/>
  <c r="F57" i="2"/>
  <c r="B36" i="2"/>
  <c r="B57" i="2"/>
  <c r="B35" i="2"/>
  <c r="B56" i="2"/>
  <c r="D8" i="2"/>
  <c r="D52" i="2"/>
  <c r="D9" i="2"/>
  <c r="D53" i="2"/>
  <c r="D10" i="2"/>
  <c r="D54" i="2"/>
  <c r="E8" i="2"/>
  <c r="E52" i="2"/>
  <c r="E9" i="2"/>
  <c r="E53" i="2"/>
  <c r="E10" i="2"/>
  <c r="E54" i="2"/>
  <c r="F55" i="2"/>
  <c r="B34" i="2"/>
  <c r="B55" i="2"/>
  <c r="F54" i="2"/>
  <c r="B33" i="2"/>
  <c r="B54" i="2"/>
  <c r="F53" i="2"/>
  <c r="B32" i="2"/>
  <c r="B53" i="2"/>
  <c r="F52" i="2"/>
  <c r="B31" i="2"/>
  <c r="B52" i="2"/>
  <c r="F51" i="2"/>
  <c r="B29" i="2"/>
  <c r="B51" i="2"/>
  <c r="F50" i="2"/>
  <c r="B28" i="2"/>
  <c r="B50" i="2"/>
  <c r="B49" i="2"/>
  <c r="E42" i="2"/>
  <c r="F46" i="2"/>
  <c r="F45" i="2"/>
  <c r="F44" i="2"/>
  <c r="F43" i="2"/>
  <c r="F42" i="2"/>
  <c r="F41" i="2"/>
  <c r="F40" i="2"/>
  <c r="F39" i="2"/>
  <c r="F38" i="2"/>
  <c r="F37" i="2"/>
  <c r="F36" i="2"/>
  <c r="D31" i="2"/>
  <c r="D32" i="2"/>
  <c r="D33" i="2"/>
  <c r="E30" i="2"/>
  <c r="E31" i="2"/>
  <c r="E32" i="2"/>
  <c r="E33" i="2"/>
  <c r="F34" i="2"/>
  <c r="F33" i="2"/>
  <c r="F32" i="2"/>
  <c r="F31" i="2"/>
  <c r="F30" i="2"/>
  <c r="B30" i="2"/>
  <c r="F29" i="2"/>
  <c r="F28" i="2"/>
  <c r="D11" i="2"/>
  <c r="D23" i="2"/>
  <c r="D24" i="2"/>
  <c r="E11" i="2"/>
  <c r="E23" i="2"/>
  <c r="E24" i="2"/>
  <c r="F24" i="2"/>
  <c r="F23" i="2"/>
  <c r="F11" i="2"/>
  <c r="I77" i="1"/>
  <c r="I79" i="1"/>
  <c r="I76" i="1"/>
  <c r="I74" i="1"/>
  <c r="I73" i="1"/>
  <c r="I71" i="1"/>
  <c r="I69" i="1"/>
  <c r="I68" i="1"/>
  <c r="I67" i="1"/>
  <c r="I66" i="1"/>
  <c r="G65" i="1"/>
  <c r="H65" i="1"/>
  <c r="I65" i="1"/>
  <c r="E65" i="1"/>
  <c r="G64" i="1"/>
  <c r="H64" i="1"/>
  <c r="I64" i="1"/>
  <c r="E64" i="1"/>
  <c r="G63" i="1"/>
  <c r="H63" i="1"/>
  <c r="I63" i="1"/>
  <c r="E63" i="1"/>
  <c r="G62" i="1"/>
  <c r="H62" i="1"/>
  <c r="I62" i="1"/>
  <c r="E62" i="1"/>
  <c r="G61" i="1"/>
  <c r="H61" i="1"/>
  <c r="I61" i="1"/>
  <c r="E61" i="1"/>
  <c r="G60" i="1"/>
  <c r="H60" i="1"/>
  <c r="I60" i="1"/>
  <c r="E60" i="1"/>
  <c r="G59" i="1"/>
  <c r="H59" i="1"/>
  <c r="I59" i="1"/>
  <c r="E59" i="1"/>
  <c r="G58" i="1"/>
  <c r="H58" i="1"/>
  <c r="I58" i="1"/>
  <c r="E58" i="1"/>
  <c r="G57" i="1"/>
  <c r="H57" i="1"/>
  <c r="I57" i="1"/>
  <c r="E57" i="1"/>
  <c r="G56" i="1"/>
  <c r="H56" i="1"/>
  <c r="I56" i="1"/>
  <c r="E56" i="1"/>
  <c r="E55" i="1"/>
  <c r="I54" i="1"/>
  <c r="E54" i="1"/>
  <c r="G53" i="1"/>
  <c r="H53" i="1"/>
  <c r="I53" i="1"/>
  <c r="E53" i="1"/>
  <c r="G52" i="1"/>
  <c r="H52" i="1"/>
  <c r="I52" i="1"/>
  <c r="E52" i="1"/>
  <c r="G51" i="1"/>
  <c r="H51" i="1"/>
  <c r="I51" i="1"/>
  <c r="E51" i="1"/>
  <c r="G50" i="1"/>
  <c r="H50" i="1"/>
  <c r="I50" i="1"/>
  <c r="E50" i="1"/>
  <c r="G49" i="1"/>
  <c r="H49" i="1"/>
  <c r="I49" i="1"/>
  <c r="E49" i="1"/>
  <c r="E48" i="1"/>
  <c r="I46" i="1"/>
  <c r="I45" i="1"/>
  <c r="G44" i="1"/>
  <c r="H44" i="1"/>
  <c r="I44" i="1"/>
  <c r="E44" i="1"/>
  <c r="G43" i="1"/>
  <c r="H43" i="1"/>
  <c r="I43" i="1"/>
  <c r="E43" i="1"/>
  <c r="G42" i="1"/>
  <c r="H42" i="1"/>
  <c r="I42" i="1"/>
  <c r="E42" i="1"/>
  <c r="G41" i="1"/>
  <c r="H41" i="1"/>
  <c r="I41" i="1"/>
  <c r="E41" i="1"/>
  <c r="G40" i="1"/>
  <c r="H40" i="1"/>
  <c r="I40" i="1"/>
  <c r="E40" i="1"/>
  <c r="G39" i="1"/>
  <c r="H39" i="1"/>
  <c r="I39" i="1"/>
  <c r="E39" i="1"/>
  <c r="G38" i="1"/>
  <c r="H38" i="1"/>
  <c r="I38" i="1"/>
  <c r="E38" i="1"/>
  <c r="G37" i="1"/>
  <c r="H37" i="1"/>
  <c r="I37" i="1"/>
  <c r="E37" i="1"/>
  <c r="G36" i="1"/>
  <c r="H36" i="1"/>
  <c r="I36" i="1"/>
  <c r="E36" i="1"/>
  <c r="G35" i="1"/>
  <c r="H35" i="1"/>
  <c r="I35" i="1"/>
  <c r="E35" i="1"/>
  <c r="E34" i="1"/>
  <c r="I33" i="1"/>
  <c r="E33" i="1"/>
  <c r="G32" i="1"/>
  <c r="H32" i="1"/>
  <c r="I32" i="1"/>
  <c r="E32" i="1"/>
  <c r="G31" i="1"/>
  <c r="H31" i="1"/>
  <c r="I31" i="1"/>
  <c r="E31" i="1"/>
  <c r="G30" i="1"/>
  <c r="H30" i="1"/>
  <c r="I30" i="1"/>
  <c r="E30" i="1"/>
  <c r="G29" i="1"/>
  <c r="H29" i="1"/>
  <c r="I29" i="1"/>
  <c r="E29" i="1"/>
  <c r="G28" i="1"/>
  <c r="H28" i="1"/>
  <c r="I28" i="1"/>
  <c r="E28" i="1"/>
  <c r="G27" i="1"/>
  <c r="H27" i="1"/>
  <c r="I27" i="1"/>
  <c r="E27" i="1"/>
  <c r="E26" i="1"/>
  <c r="E25" i="1"/>
  <c r="I22" i="1"/>
  <c r="I21" i="1"/>
  <c r="I20" i="1"/>
  <c r="I18" i="1"/>
  <c r="I17" i="1"/>
  <c r="I16" i="1"/>
  <c r="I15" i="1"/>
  <c r="I14" i="1"/>
  <c r="I13" i="1"/>
  <c r="I11" i="1"/>
  <c r="I9" i="1"/>
  <c r="I8" i="1"/>
</calcChain>
</file>

<file path=xl/sharedStrings.xml><?xml version="1.0" encoding="utf-8"?>
<sst xmlns="http://schemas.openxmlformats.org/spreadsheetml/2006/main" count="111" uniqueCount="98">
  <si>
    <r>
      <rPr>
        <sz val="12"/>
        <rFont val="ＭＳ 明朝"/>
        <family val="1"/>
        <charset val="128"/>
      </rPr>
      <t>特定非営利活動法人　ライフサポート路木</t>
    </r>
    <rPh sb="0" eb="2">
      <t>トクテイ</t>
    </rPh>
    <rPh sb="2" eb="5">
      <t>ヒエイリ</t>
    </rPh>
    <rPh sb="5" eb="7">
      <t>カツドウ</t>
    </rPh>
    <rPh sb="7" eb="9">
      <t>ホウジン</t>
    </rPh>
    <rPh sb="17" eb="19">
      <t>ロギ</t>
    </rPh>
    <phoneticPr fontId="5"/>
  </si>
  <si>
    <t>科　　目</t>
    <rPh sb="0" eb="1">
      <t>カ</t>
    </rPh>
    <rPh sb="3" eb="4">
      <t>メ</t>
    </rPh>
    <phoneticPr fontId="5"/>
  </si>
  <si>
    <t>特定非営利活動に係る事業</t>
    <rPh sb="0" eb="2">
      <t>トクテイ</t>
    </rPh>
    <rPh sb="2" eb="5">
      <t>ヒエイリ</t>
    </rPh>
    <rPh sb="5" eb="7">
      <t>カツドウ</t>
    </rPh>
    <rPh sb="8" eb="9">
      <t>カカ</t>
    </rPh>
    <rPh sb="10" eb="12">
      <t>ジギョウ</t>
    </rPh>
    <phoneticPr fontId="5"/>
  </si>
  <si>
    <t>その他の事業</t>
    <rPh sb="2" eb="3">
      <t>タ</t>
    </rPh>
    <rPh sb="4" eb="6">
      <t>ジギョウ</t>
    </rPh>
    <phoneticPr fontId="5"/>
  </si>
  <si>
    <t>合計</t>
    <rPh sb="0" eb="2">
      <t>ゴウケイ</t>
    </rPh>
    <phoneticPr fontId="5"/>
  </si>
  <si>
    <r>
      <rPr>
        <sz val="11"/>
        <rFont val="ＭＳ 明朝"/>
        <family val="1"/>
        <charset val="128"/>
      </rPr>
      <t>（単位：円）</t>
    </r>
    <rPh sb="1" eb="3">
      <t>タンイ</t>
    </rPh>
    <rPh sb="4" eb="5">
      <t>エン</t>
    </rPh>
    <phoneticPr fontId="5"/>
  </si>
  <si>
    <t>（1）人件費</t>
    <rPh sb="3" eb="6">
      <t>ジンケンヒ</t>
    </rPh>
    <phoneticPr fontId="5"/>
  </si>
  <si>
    <r>
      <rPr>
        <sz val="11"/>
        <rFont val="ＭＳ 明朝"/>
        <family val="1"/>
        <charset val="128"/>
      </rPr>
      <t>科　　目</t>
    </r>
    <rPh sb="0" eb="1">
      <t>カ</t>
    </rPh>
    <rPh sb="3" eb="4">
      <t>メ</t>
    </rPh>
    <phoneticPr fontId="5"/>
  </si>
  <si>
    <r>
      <rPr>
        <sz val="11"/>
        <rFont val="ＭＳ 明朝"/>
        <family val="1"/>
        <charset val="128"/>
      </rPr>
      <t>特定非営利活動に係る事業</t>
    </r>
    <rPh sb="0" eb="2">
      <t>トクテイ</t>
    </rPh>
    <rPh sb="2" eb="5">
      <t>ヒエイリ</t>
    </rPh>
    <rPh sb="5" eb="7">
      <t>カツドウ</t>
    </rPh>
    <rPh sb="8" eb="9">
      <t>カカ</t>
    </rPh>
    <rPh sb="10" eb="12">
      <t>ジギョウ</t>
    </rPh>
    <phoneticPr fontId="5"/>
  </si>
  <si>
    <r>
      <rPr>
        <sz val="11"/>
        <rFont val="ＭＳ 明朝"/>
        <family val="1"/>
        <charset val="128"/>
      </rPr>
      <t>その他の事業</t>
    </r>
    <rPh sb="2" eb="3">
      <t>タ</t>
    </rPh>
    <rPh sb="4" eb="6">
      <t>ジギョウ</t>
    </rPh>
    <phoneticPr fontId="5"/>
  </si>
  <si>
    <r>
      <rPr>
        <sz val="10"/>
        <rFont val="ＭＳ 明朝"/>
        <family val="1"/>
        <charset val="128"/>
      </rPr>
      <t>合　　計</t>
    </r>
    <rPh sb="0" eb="1">
      <t>ゴウ</t>
    </rPh>
    <rPh sb="3" eb="4">
      <t>ケイ</t>
    </rPh>
    <phoneticPr fontId="5"/>
  </si>
  <si>
    <t>　　役員報酬</t>
    <rPh sb="2" eb="4">
      <t>ヤクイン</t>
    </rPh>
    <rPh sb="4" eb="6">
      <t>ホウシュウ</t>
    </rPh>
    <phoneticPr fontId="5"/>
  </si>
  <si>
    <r>
      <rPr>
        <sz val="11"/>
        <rFont val="ＭＳ 明朝"/>
        <family val="1"/>
        <charset val="128"/>
      </rPr>
      <t>Ⅰ　経常収益</t>
    </r>
    <rPh sb="2" eb="4">
      <t>ケイジョウ</t>
    </rPh>
    <rPh sb="4" eb="6">
      <t>シュウエキ</t>
    </rPh>
    <phoneticPr fontId="5"/>
  </si>
  <si>
    <t>　　給料手当</t>
    <rPh sb="2" eb="4">
      <t>キュウリョウ</t>
    </rPh>
    <rPh sb="4" eb="6">
      <t>テア</t>
    </rPh>
    <phoneticPr fontId="5"/>
  </si>
  <si>
    <t>非営利 3： その他 2</t>
    <rPh sb="0" eb="3">
      <t>ヒエイリ</t>
    </rPh>
    <rPh sb="9" eb="10">
      <t>タ</t>
    </rPh>
    <phoneticPr fontId="5"/>
  </si>
  <si>
    <r>
      <rPr>
        <sz val="11"/>
        <rFont val="ＭＳ 明朝"/>
        <family val="1"/>
        <charset val="128"/>
      </rPr>
      <t>１　受取会費</t>
    </r>
    <rPh sb="2" eb="4">
      <t>ウケトリ</t>
    </rPh>
    <rPh sb="4" eb="6">
      <t>カイヒ</t>
    </rPh>
    <phoneticPr fontId="5"/>
  </si>
  <si>
    <t>　　臨時雇入賃金</t>
    <rPh sb="2" eb="4">
      <t>リンジ</t>
    </rPh>
    <rPh sb="4" eb="5">
      <t>ヤトイ</t>
    </rPh>
    <rPh sb="5" eb="6">
      <t>イレ</t>
    </rPh>
    <rPh sb="6" eb="8">
      <t>チンギン</t>
    </rPh>
    <phoneticPr fontId="5"/>
  </si>
  <si>
    <r>
      <rPr>
        <sz val="11"/>
        <rFont val="ＭＳ 明朝"/>
        <family val="1"/>
        <charset val="128"/>
      </rPr>
      <t>正会員受取会費</t>
    </r>
    <rPh sb="0" eb="3">
      <t>セイカイイン</t>
    </rPh>
    <rPh sb="3" eb="5">
      <t>ウケトリ</t>
    </rPh>
    <rPh sb="5" eb="7">
      <t>カイヒ</t>
    </rPh>
    <phoneticPr fontId="5"/>
  </si>
  <si>
    <t>　　賞与</t>
    <rPh sb="2" eb="4">
      <t>ショウヨ</t>
    </rPh>
    <phoneticPr fontId="5"/>
  </si>
  <si>
    <r>
      <rPr>
        <sz val="11"/>
        <rFont val="ＭＳ 明朝"/>
        <family val="1"/>
        <charset val="128"/>
      </rPr>
      <t>賛助会員受取会費</t>
    </r>
    <rPh sb="0" eb="2">
      <t>サンジョ</t>
    </rPh>
    <rPh sb="2" eb="4">
      <t>カイイン</t>
    </rPh>
    <rPh sb="4" eb="6">
      <t>ウケトリ</t>
    </rPh>
    <rPh sb="6" eb="8">
      <t>カイヒ</t>
    </rPh>
    <phoneticPr fontId="5"/>
  </si>
  <si>
    <t>　　法定福利費</t>
    <rPh sb="2" eb="4">
      <t>ホウテイ</t>
    </rPh>
    <rPh sb="4" eb="6">
      <t>フクリ</t>
    </rPh>
    <rPh sb="6" eb="7">
      <t>ヒ</t>
    </rPh>
    <phoneticPr fontId="5"/>
  </si>
  <si>
    <r>
      <rPr>
        <sz val="11"/>
        <rFont val="ＭＳ 明朝"/>
        <family val="1"/>
        <charset val="128"/>
      </rPr>
      <t>２　受取寄付金</t>
    </r>
    <rPh sb="2" eb="4">
      <t>ウケトリ</t>
    </rPh>
    <rPh sb="4" eb="7">
      <t>キフキン</t>
    </rPh>
    <phoneticPr fontId="5"/>
  </si>
  <si>
    <t>　　退職給付費用</t>
    <rPh sb="2" eb="6">
      <t>タイショクキュウフ</t>
    </rPh>
    <rPh sb="6" eb="8">
      <t>ヒヨウ</t>
    </rPh>
    <phoneticPr fontId="5"/>
  </si>
  <si>
    <r>
      <rPr>
        <sz val="11"/>
        <rFont val="ＭＳ 明朝"/>
        <family val="1"/>
        <charset val="128"/>
      </rPr>
      <t>受取寄付金</t>
    </r>
    <rPh sb="0" eb="2">
      <t>ウケトリ</t>
    </rPh>
    <rPh sb="2" eb="5">
      <t>キフキン</t>
    </rPh>
    <phoneticPr fontId="5"/>
  </si>
  <si>
    <t>　　人件費計</t>
    <rPh sb="2" eb="5">
      <t>ジンケンヒ</t>
    </rPh>
    <rPh sb="5" eb="6">
      <t>ケイ</t>
    </rPh>
    <phoneticPr fontId="5"/>
  </si>
  <si>
    <r>
      <rPr>
        <sz val="11"/>
        <rFont val="ＭＳ 明朝"/>
        <family val="1"/>
        <charset val="128"/>
      </rPr>
      <t>３　事業収益</t>
    </r>
    <rPh sb="2" eb="4">
      <t>ジギョウ</t>
    </rPh>
    <rPh sb="4" eb="6">
      <t>シュウエキ</t>
    </rPh>
    <phoneticPr fontId="5"/>
  </si>
  <si>
    <t>(2)その他経費</t>
    <rPh sb="5" eb="6">
      <t>タ</t>
    </rPh>
    <rPh sb="6" eb="8">
      <t>ケイヒ</t>
    </rPh>
    <phoneticPr fontId="5"/>
  </si>
  <si>
    <r>
      <t xml:space="preserve">   </t>
    </r>
    <r>
      <rPr>
        <sz val="11"/>
        <rFont val="ＭＳ 明朝"/>
        <family val="1"/>
        <charset val="128"/>
      </rPr>
      <t>無料医療･健康相談事業収益</t>
    </r>
    <rPh sb="3" eb="5">
      <t>ムリョウ</t>
    </rPh>
    <rPh sb="5" eb="7">
      <t>イリョウ</t>
    </rPh>
    <rPh sb="8" eb="10">
      <t>ケンコウ</t>
    </rPh>
    <rPh sb="10" eb="12">
      <t>ソウダン</t>
    </rPh>
    <rPh sb="12" eb="14">
      <t>ジギョウ</t>
    </rPh>
    <rPh sb="14" eb="16">
      <t>シュウエキ</t>
    </rPh>
    <phoneticPr fontId="5"/>
  </si>
  <si>
    <t>　　消耗品費</t>
    <rPh sb="2" eb="4">
      <t>ショウモウ</t>
    </rPh>
    <rPh sb="4" eb="5">
      <t>ヒン</t>
    </rPh>
    <rPh sb="5" eb="6">
      <t>ヒ</t>
    </rPh>
    <phoneticPr fontId="5"/>
  </si>
  <si>
    <r>
      <t xml:space="preserve">   </t>
    </r>
    <r>
      <rPr>
        <sz val="11"/>
        <rFont val="ＭＳ 明朝"/>
        <family val="1"/>
        <charset val="128"/>
      </rPr>
      <t>法律･就労その他生活相談事業収益</t>
    </r>
    <rPh sb="3" eb="5">
      <t>ホウリツ</t>
    </rPh>
    <rPh sb="6" eb="8">
      <t>シュウロウ</t>
    </rPh>
    <rPh sb="10" eb="11">
      <t>タ</t>
    </rPh>
    <rPh sb="11" eb="13">
      <t>セイカツ</t>
    </rPh>
    <rPh sb="13" eb="15">
      <t>ソウダン</t>
    </rPh>
    <rPh sb="15" eb="17">
      <t>ジギョウ</t>
    </rPh>
    <rPh sb="17" eb="19">
      <t>シュウエキ</t>
    </rPh>
    <phoneticPr fontId="5"/>
  </si>
  <si>
    <t>　　福利厚生費</t>
    <rPh sb="2" eb="4">
      <t>フクリ</t>
    </rPh>
    <rPh sb="4" eb="7">
      <t>コウセイヒ</t>
    </rPh>
    <phoneticPr fontId="5"/>
  </si>
  <si>
    <t>非営利 従事按分60% ： その他 従事按分40%</t>
    <rPh sb="0" eb="3">
      <t>ヒエイリ</t>
    </rPh>
    <rPh sb="4" eb="6">
      <t>ジュウジ</t>
    </rPh>
    <rPh sb="6" eb="8">
      <t>アンブン</t>
    </rPh>
    <rPh sb="16" eb="17">
      <t>タ</t>
    </rPh>
    <rPh sb="18" eb="20">
      <t>ジュウジ</t>
    </rPh>
    <rPh sb="20" eb="22">
      <t>アンブン</t>
    </rPh>
    <phoneticPr fontId="5"/>
  </si>
  <si>
    <r>
      <t xml:space="preserve">   </t>
    </r>
    <r>
      <rPr>
        <sz val="11"/>
        <rFont val="ＭＳ 明朝"/>
        <family val="1"/>
        <charset val="128"/>
      </rPr>
      <t>野宿生活者就労対策事業収益</t>
    </r>
    <rPh sb="3" eb="5">
      <t>ノジュク</t>
    </rPh>
    <rPh sb="5" eb="8">
      <t>セイカツシャ</t>
    </rPh>
    <rPh sb="8" eb="10">
      <t>シュウロウ</t>
    </rPh>
    <rPh sb="10" eb="12">
      <t>タイサク</t>
    </rPh>
    <rPh sb="12" eb="14">
      <t>ジギョウ</t>
    </rPh>
    <rPh sb="14" eb="16">
      <t>シュウエキ</t>
    </rPh>
    <phoneticPr fontId="5"/>
  </si>
  <si>
    <t>　　修繕維持費</t>
    <rPh sb="2" eb="4">
      <t>シュウゼン</t>
    </rPh>
    <rPh sb="4" eb="7">
      <t>イジヒ</t>
    </rPh>
    <phoneticPr fontId="5"/>
  </si>
  <si>
    <r>
      <t xml:space="preserve">   </t>
    </r>
    <r>
      <rPr>
        <sz val="11"/>
        <rFont val="ＭＳ 明朝"/>
        <family val="1"/>
        <charset val="128"/>
      </rPr>
      <t>介護保険法に基づく介護予防ｻｰﾋﾞｽ及び</t>
    </r>
    <rPh sb="3" eb="5">
      <t>カイゴ</t>
    </rPh>
    <rPh sb="5" eb="7">
      <t>ホケン</t>
    </rPh>
    <rPh sb="7" eb="8">
      <t>ホウ</t>
    </rPh>
    <rPh sb="9" eb="10">
      <t>モト</t>
    </rPh>
    <rPh sb="12" eb="14">
      <t>カイゴ</t>
    </rPh>
    <rPh sb="14" eb="16">
      <t>ヨボウ</t>
    </rPh>
    <rPh sb="21" eb="22">
      <t>オヨ</t>
    </rPh>
    <phoneticPr fontId="5"/>
  </si>
  <si>
    <t>　　旅費交通費</t>
    <rPh sb="2" eb="7">
      <t>リョヒコウツウヒ</t>
    </rPh>
    <phoneticPr fontId="5"/>
  </si>
  <si>
    <r>
      <rPr>
        <sz val="11"/>
        <rFont val="ＭＳ 明朝"/>
        <family val="1"/>
        <charset val="128"/>
      </rPr>
      <t>居宅介護支援事業収益</t>
    </r>
    <rPh sb="0" eb="2">
      <t>キョタク</t>
    </rPh>
    <rPh sb="2" eb="4">
      <t>カイゴ</t>
    </rPh>
    <rPh sb="4" eb="6">
      <t>シエン</t>
    </rPh>
    <rPh sb="6" eb="8">
      <t>ジギョウ</t>
    </rPh>
    <rPh sb="8" eb="10">
      <t>シュウエキ</t>
    </rPh>
    <phoneticPr fontId="5"/>
  </si>
  <si>
    <r>
      <t xml:space="preserve">   </t>
    </r>
    <r>
      <rPr>
        <sz val="11"/>
        <rFont val="ＭＳ 明朝"/>
        <family val="1"/>
        <charset val="128"/>
      </rPr>
      <t>民間賃貸住宅管理運営事業収益</t>
    </r>
    <rPh sb="3" eb="5">
      <t>ミンカン</t>
    </rPh>
    <rPh sb="5" eb="7">
      <t>チンタイ</t>
    </rPh>
    <rPh sb="7" eb="9">
      <t>ジュウタク</t>
    </rPh>
    <rPh sb="9" eb="11">
      <t>カンリ</t>
    </rPh>
    <rPh sb="11" eb="13">
      <t>ウンエイ</t>
    </rPh>
    <rPh sb="13" eb="15">
      <t>ジギョウ</t>
    </rPh>
    <rPh sb="15" eb="17">
      <t>シュウエキ</t>
    </rPh>
    <phoneticPr fontId="5"/>
  </si>
  <si>
    <t>　　通信費</t>
    <rPh sb="2" eb="4">
      <t>ツウシン</t>
    </rPh>
    <rPh sb="4" eb="5">
      <t>ヒ</t>
    </rPh>
    <phoneticPr fontId="5"/>
  </si>
  <si>
    <r>
      <rPr>
        <sz val="11"/>
        <rFont val="ＭＳ 明朝"/>
        <family val="1"/>
        <charset val="128"/>
      </rPr>
      <t>４　その他収益</t>
    </r>
    <rPh sb="4" eb="5">
      <t>タ</t>
    </rPh>
    <rPh sb="5" eb="7">
      <t>シュウエキ</t>
    </rPh>
    <phoneticPr fontId="5"/>
  </si>
  <si>
    <t>　　賃借料</t>
    <rPh sb="2" eb="5">
      <t>チンシャクリョウ</t>
    </rPh>
    <phoneticPr fontId="5"/>
  </si>
  <si>
    <t>非営利　作業所\330,000+\288,000（事務所\360,000×使用割合80％）　　その他　\72,000（事務所\360,000×使用割合20%)</t>
    <rPh sb="0" eb="3">
      <t>ヒエイリ</t>
    </rPh>
    <rPh sb="4" eb="6">
      <t>サギョウ</t>
    </rPh>
    <rPh sb="6" eb="7">
      <t>ショ</t>
    </rPh>
    <rPh sb="25" eb="27">
      <t>ジム</t>
    </rPh>
    <rPh sb="27" eb="28">
      <t>ショ</t>
    </rPh>
    <rPh sb="37" eb="39">
      <t>シヨウ</t>
    </rPh>
    <rPh sb="39" eb="41">
      <t>ワリアイ</t>
    </rPh>
    <rPh sb="49" eb="50">
      <t>タ</t>
    </rPh>
    <rPh sb="59" eb="61">
      <t>ジム</t>
    </rPh>
    <rPh sb="61" eb="62">
      <t>ショ</t>
    </rPh>
    <rPh sb="71" eb="73">
      <t>シヨウ</t>
    </rPh>
    <rPh sb="73" eb="75">
      <t>ワリアイ</t>
    </rPh>
    <phoneticPr fontId="5"/>
  </si>
  <si>
    <r>
      <t xml:space="preserve">   </t>
    </r>
    <r>
      <rPr>
        <sz val="11"/>
        <rFont val="ＭＳ 明朝"/>
        <family val="1"/>
        <charset val="128"/>
      </rPr>
      <t>利息収入</t>
    </r>
    <rPh sb="3" eb="5">
      <t>リソク</t>
    </rPh>
    <rPh sb="5" eb="7">
      <t>シュウニュウ</t>
    </rPh>
    <phoneticPr fontId="5"/>
  </si>
  <si>
    <r>
      <rPr>
        <sz val="11"/>
        <rFont val="ＭＳ 明朝"/>
        <family val="1"/>
        <charset val="128"/>
      </rPr>
      <t>受取利息</t>
    </r>
    <rPh sb="0" eb="2">
      <t>ウケトリ</t>
    </rPh>
    <rPh sb="2" eb="4">
      <t>リソク</t>
    </rPh>
    <phoneticPr fontId="5"/>
  </si>
  <si>
    <r>
      <t xml:space="preserve">   </t>
    </r>
    <r>
      <rPr>
        <sz val="11"/>
        <rFont val="ＭＳ 明朝"/>
        <family val="1"/>
        <charset val="128"/>
      </rPr>
      <t>任意団体からの繰入金収入</t>
    </r>
    <rPh sb="3" eb="5">
      <t>ニンイ</t>
    </rPh>
    <rPh sb="5" eb="7">
      <t>ダンタイ</t>
    </rPh>
    <rPh sb="10" eb="12">
      <t>クリイレ</t>
    </rPh>
    <rPh sb="12" eb="13">
      <t>キン</t>
    </rPh>
    <rPh sb="13" eb="15">
      <t>シュウニュウ</t>
    </rPh>
    <phoneticPr fontId="5"/>
  </si>
  <si>
    <r>
      <rPr>
        <sz val="11"/>
        <rFont val="ＭＳ 明朝"/>
        <family val="1"/>
        <charset val="128"/>
      </rPr>
      <t>雑収益</t>
    </r>
    <rPh sb="0" eb="1">
      <t>ザツ</t>
    </rPh>
    <rPh sb="2" eb="3">
      <t>エキ</t>
    </rPh>
    <phoneticPr fontId="5"/>
  </si>
  <si>
    <t>　　業務委託費</t>
    <rPh sb="2" eb="4">
      <t>ギョウム</t>
    </rPh>
    <rPh sb="4" eb="6">
      <t>イタク</t>
    </rPh>
    <rPh sb="6" eb="7">
      <t>ヒ</t>
    </rPh>
    <phoneticPr fontId="5"/>
  </si>
  <si>
    <r>
      <t xml:space="preserve"> </t>
    </r>
    <r>
      <rPr>
        <sz val="11"/>
        <rFont val="ＭＳ 明朝"/>
        <family val="1"/>
        <charset val="128"/>
      </rPr>
      <t>経常収益計</t>
    </r>
    <rPh sb="1" eb="3">
      <t>ケイジョウ</t>
    </rPh>
    <rPh sb="3" eb="4">
      <t>オサム</t>
    </rPh>
    <rPh sb="4" eb="5">
      <t>エキ</t>
    </rPh>
    <rPh sb="5" eb="6">
      <t>ケイ</t>
    </rPh>
    <phoneticPr fontId="5"/>
  </si>
  <si>
    <t>　　雑費</t>
    <rPh sb="2" eb="4">
      <t>ザッピ</t>
    </rPh>
    <phoneticPr fontId="5"/>
  </si>
  <si>
    <r>
      <rPr>
        <sz val="11"/>
        <rFont val="ＭＳ 明朝"/>
        <family val="1"/>
        <charset val="128"/>
      </rPr>
      <t>Ⅱ　経常費用</t>
    </r>
    <rPh sb="2" eb="4">
      <t>ケイジョウ</t>
    </rPh>
    <rPh sb="4" eb="6">
      <t>ヒヨウ</t>
    </rPh>
    <phoneticPr fontId="5"/>
  </si>
  <si>
    <t>　　その他経費計</t>
    <rPh sb="4" eb="5">
      <t>タ</t>
    </rPh>
    <rPh sb="5" eb="7">
      <t>ケイヒ</t>
    </rPh>
    <rPh sb="7" eb="8">
      <t>ケイ</t>
    </rPh>
    <phoneticPr fontId="5"/>
  </si>
  <si>
    <r>
      <rPr>
        <sz val="11"/>
        <rFont val="ＭＳ 明朝"/>
        <family val="1"/>
        <charset val="128"/>
      </rPr>
      <t>１　事業費</t>
    </r>
    <rPh sb="2" eb="5">
      <t>ジギョウヒ</t>
    </rPh>
    <phoneticPr fontId="5"/>
  </si>
  <si>
    <t xml:space="preserve">          事業費計</t>
    <rPh sb="10" eb="13">
      <t>ジギョウヒ</t>
    </rPh>
    <rPh sb="13" eb="14">
      <t>ケイ</t>
    </rPh>
    <phoneticPr fontId="5"/>
  </si>
  <si>
    <t>事業費：管理費 割合</t>
    <rPh sb="0" eb="3">
      <t>ジギョウヒ</t>
    </rPh>
    <rPh sb="4" eb="7">
      <t>カンリヒ</t>
    </rPh>
    <rPh sb="8" eb="10">
      <t>ワリアイ</t>
    </rPh>
    <phoneticPr fontId="5"/>
  </si>
  <si>
    <t>80%　：　20％</t>
    <phoneticPr fontId="5"/>
  </si>
  <si>
    <t>事業費</t>
    <rPh sb="0" eb="3">
      <t>ジギョウヒ</t>
    </rPh>
    <phoneticPr fontId="5"/>
  </si>
  <si>
    <t>特定非営利</t>
    <rPh sb="0" eb="2">
      <t>トクテイ</t>
    </rPh>
    <rPh sb="2" eb="5">
      <t>ヒエイリ</t>
    </rPh>
    <phoneticPr fontId="5"/>
  </si>
  <si>
    <t>その他</t>
    <rPh sb="2" eb="3">
      <t>タ</t>
    </rPh>
    <phoneticPr fontId="5"/>
  </si>
  <si>
    <t>(1)人件費</t>
    <rPh sb="3" eb="6">
      <t>ジンケンヒ</t>
    </rPh>
    <phoneticPr fontId="5"/>
  </si>
  <si>
    <t>全額事業費</t>
    <rPh sb="0" eb="2">
      <t>ゼンガク</t>
    </rPh>
    <rPh sb="2" eb="5">
      <t>ジギョウヒ</t>
    </rPh>
    <phoneticPr fontId="5"/>
  </si>
  <si>
    <t>相談会謝金、こえとことばへの業務委託費は全額事業費　　大久保会計分は全額管理費</t>
    <rPh sb="0" eb="2">
      <t>ソウダン</t>
    </rPh>
    <rPh sb="2" eb="3">
      <t>カイ</t>
    </rPh>
    <rPh sb="3" eb="5">
      <t>シャキン</t>
    </rPh>
    <rPh sb="14" eb="16">
      <t>ギョウム</t>
    </rPh>
    <rPh sb="16" eb="18">
      <t>イタク</t>
    </rPh>
    <rPh sb="18" eb="19">
      <t>ヒ</t>
    </rPh>
    <rPh sb="20" eb="22">
      <t>ゼンガク</t>
    </rPh>
    <rPh sb="22" eb="25">
      <t>ジギョウヒ</t>
    </rPh>
    <rPh sb="27" eb="33">
      <t>オオクボカイケイブン</t>
    </rPh>
    <rPh sb="34" eb="39">
      <t>ゼンガクカンリヒ</t>
    </rPh>
    <phoneticPr fontId="5"/>
  </si>
  <si>
    <r>
      <t xml:space="preserve"> </t>
    </r>
    <r>
      <rPr>
        <sz val="11"/>
        <rFont val="ＭＳ 明朝"/>
        <family val="1"/>
        <charset val="128"/>
      </rPr>
      <t>その他経費計</t>
    </r>
    <rPh sb="3" eb="4">
      <t>タ</t>
    </rPh>
    <rPh sb="4" eb="6">
      <t>ケイヒ</t>
    </rPh>
    <rPh sb="6" eb="7">
      <t>ケイ</t>
    </rPh>
    <phoneticPr fontId="5"/>
  </si>
  <si>
    <r>
      <rPr>
        <sz val="11"/>
        <rFont val="ＭＳ 明朝"/>
        <family val="1"/>
        <charset val="128"/>
      </rPr>
      <t>　　事業費計</t>
    </r>
    <rPh sb="2" eb="4">
      <t>ジギョウ</t>
    </rPh>
    <rPh sb="4" eb="5">
      <t>ヒ</t>
    </rPh>
    <rPh sb="5" eb="6">
      <t>ケイ</t>
    </rPh>
    <phoneticPr fontId="5"/>
  </si>
  <si>
    <r>
      <rPr>
        <sz val="11"/>
        <rFont val="ＭＳ 明朝"/>
        <family val="1"/>
        <charset val="128"/>
      </rPr>
      <t>２　管理費</t>
    </r>
    <rPh sb="2" eb="5">
      <t>カンリヒ</t>
    </rPh>
    <phoneticPr fontId="5"/>
  </si>
  <si>
    <t>管理費</t>
    <rPh sb="0" eb="3">
      <t>カンリヒ</t>
    </rPh>
    <phoneticPr fontId="5"/>
  </si>
  <si>
    <t>こえとことばへの業務委託費は全額事業費　　大久保会計分は全額管理費</t>
  </si>
  <si>
    <r>
      <rPr>
        <sz val="11"/>
        <rFont val="ＭＳ 明朝"/>
        <family val="1"/>
        <charset val="128"/>
      </rPr>
      <t>　　管理費計</t>
    </r>
    <rPh sb="2" eb="5">
      <t>カンリヒ</t>
    </rPh>
    <rPh sb="5" eb="6">
      <t>ケイ</t>
    </rPh>
    <phoneticPr fontId="5"/>
  </si>
  <si>
    <r>
      <t xml:space="preserve"> </t>
    </r>
    <r>
      <rPr>
        <sz val="11"/>
        <rFont val="ＭＳ 明朝"/>
        <family val="1"/>
        <charset val="128"/>
      </rPr>
      <t>経常費用計</t>
    </r>
    <rPh sb="1" eb="3">
      <t>ケイジョウ</t>
    </rPh>
    <rPh sb="3" eb="5">
      <t>ヒヨウ</t>
    </rPh>
    <rPh sb="5" eb="6">
      <t>ケイ</t>
    </rPh>
    <phoneticPr fontId="5"/>
  </si>
  <si>
    <r>
      <t xml:space="preserve"> </t>
    </r>
    <r>
      <rPr>
        <sz val="11"/>
        <rFont val="ＭＳ 明朝"/>
        <family val="1"/>
        <charset val="128"/>
      </rPr>
      <t>当期経常増減額</t>
    </r>
    <rPh sb="1" eb="3">
      <t>トウキ</t>
    </rPh>
    <rPh sb="3" eb="5">
      <t>ケイジョウ</t>
    </rPh>
    <rPh sb="5" eb="8">
      <t>ゾウゲンガク</t>
    </rPh>
    <phoneticPr fontId="5"/>
  </si>
  <si>
    <r>
      <rPr>
        <sz val="11"/>
        <rFont val="ＭＳ 明朝"/>
        <family val="1"/>
        <charset val="128"/>
      </rPr>
      <t>Ⅲ　経常外収益</t>
    </r>
    <rPh sb="2" eb="4">
      <t>ケイジョウ</t>
    </rPh>
    <rPh sb="4" eb="5">
      <t>ガイ</t>
    </rPh>
    <rPh sb="5" eb="7">
      <t>シュウエキ</t>
    </rPh>
    <phoneticPr fontId="5"/>
  </si>
  <si>
    <r>
      <rPr>
        <sz val="11"/>
        <rFont val="ＭＳ 明朝"/>
        <family val="1"/>
        <charset val="128"/>
      </rPr>
      <t>　　経常外収益計</t>
    </r>
    <rPh sb="2" eb="4">
      <t>ケイジョウ</t>
    </rPh>
    <rPh sb="4" eb="5">
      <t>ガイ</t>
    </rPh>
    <rPh sb="5" eb="7">
      <t>シュウエキ</t>
    </rPh>
    <rPh sb="7" eb="8">
      <t>ケイ</t>
    </rPh>
    <phoneticPr fontId="5"/>
  </si>
  <si>
    <r>
      <t xml:space="preserve"> </t>
    </r>
    <r>
      <rPr>
        <sz val="11"/>
        <rFont val="ＭＳ 明朝"/>
        <family val="1"/>
        <charset val="128"/>
      </rPr>
      <t>経常外収益計</t>
    </r>
    <rPh sb="1" eb="6">
      <t>ケイジョウガイシュウエキ</t>
    </rPh>
    <rPh sb="6" eb="7">
      <t>ケイ</t>
    </rPh>
    <phoneticPr fontId="5"/>
  </si>
  <si>
    <t>収入按分</t>
    <rPh sb="0" eb="2">
      <t>シュウニュウ</t>
    </rPh>
    <rPh sb="2" eb="4">
      <t>アンブン</t>
    </rPh>
    <phoneticPr fontId="5"/>
  </si>
  <si>
    <r>
      <rPr>
        <sz val="11"/>
        <rFont val="ＭＳ 明朝"/>
        <family val="1"/>
        <charset val="128"/>
      </rPr>
      <t>Ⅳ　経常外費用</t>
    </r>
    <rPh sb="2" eb="4">
      <t>ケイジョウ</t>
    </rPh>
    <rPh sb="4" eb="5">
      <t>ガイ</t>
    </rPh>
    <rPh sb="5" eb="7">
      <t>ヒヨウ</t>
    </rPh>
    <phoneticPr fontId="5"/>
  </si>
  <si>
    <r>
      <t xml:space="preserve"> </t>
    </r>
    <r>
      <rPr>
        <sz val="11"/>
        <rFont val="ＭＳ 明朝"/>
        <family val="1"/>
        <charset val="128"/>
      </rPr>
      <t>経常外費用計</t>
    </r>
    <rPh sb="1" eb="6">
      <t>ケイジョウガイヒヨウ</t>
    </rPh>
    <rPh sb="6" eb="7">
      <t>ケイ</t>
    </rPh>
    <phoneticPr fontId="5"/>
  </si>
  <si>
    <r>
      <rPr>
        <sz val="11"/>
        <rFont val="ＭＳ 明朝"/>
        <family val="1"/>
        <charset val="128"/>
      </rPr>
      <t>　　税引前当期正味財産増減額</t>
    </r>
    <rPh sb="2" eb="4">
      <t>ゼイビキ</t>
    </rPh>
    <rPh sb="4" eb="5">
      <t>マエ</t>
    </rPh>
    <rPh sb="5" eb="7">
      <t>トウキ</t>
    </rPh>
    <rPh sb="7" eb="9">
      <t>ショウミ</t>
    </rPh>
    <rPh sb="9" eb="11">
      <t>ザイサン</t>
    </rPh>
    <rPh sb="11" eb="14">
      <t>ゾウゲンガク</t>
    </rPh>
    <phoneticPr fontId="5"/>
  </si>
  <si>
    <t>　　法人税、住民税及び事業税</t>
    <rPh sb="2" eb="5">
      <t>ホウジンゼイ</t>
    </rPh>
    <rPh sb="6" eb="9">
      <t>ジュウミンゼイ</t>
    </rPh>
    <rPh sb="9" eb="10">
      <t>オヨ</t>
    </rPh>
    <rPh sb="11" eb="14">
      <t>ジギョウゼイ</t>
    </rPh>
    <phoneticPr fontId="5"/>
  </si>
  <si>
    <r>
      <rPr>
        <sz val="11"/>
        <rFont val="ＭＳ 明朝"/>
        <family val="1"/>
        <charset val="128"/>
      </rPr>
      <t>　　法人税、住民税及び事業税</t>
    </r>
    <rPh sb="2" eb="5">
      <t>ホウジンゼイ</t>
    </rPh>
    <rPh sb="6" eb="9">
      <t>ジュウミンゼイ</t>
    </rPh>
    <rPh sb="9" eb="10">
      <t>オヨ</t>
    </rPh>
    <rPh sb="11" eb="14">
      <t>ジギョウゼイ</t>
    </rPh>
    <phoneticPr fontId="5"/>
  </si>
  <si>
    <r>
      <rPr>
        <sz val="11"/>
        <rFont val="ＭＳ 明朝"/>
        <family val="1"/>
        <charset val="128"/>
      </rPr>
      <t>　　経理区分振替額</t>
    </r>
    <rPh sb="2" eb="4">
      <t>ケイリ</t>
    </rPh>
    <rPh sb="4" eb="6">
      <t>クブン</t>
    </rPh>
    <rPh sb="6" eb="8">
      <t>フリカエ</t>
    </rPh>
    <rPh sb="8" eb="9">
      <t>ガク</t>
    </rPh>
    <phoneticPr fontId="5"/>
  </si>
  <si>
    <r>
      <rPr>
        <sz val="11"/>
        <rFont val="ＭＳ 明朝"/>
        <family val="1"/>
        <charset val="128"/>
      </rPr>
      <t>　　当期正味財産増減額</t>
    </r>
    <rPh sb="2" eb="4">
      <t>トウキ</t>
    </rPh>
    <rPh sb="4" eb="6">
      <t>ショウミ</t>
    </rPh>
    <rPh sb="6" eb="8">
      <t>ザイサン</t>
    </rPh>
    <rPh sb="8" eb="11">
      <t>ゾウゲンガク</t>
    </rPh>
    <phoneticPr fontId="5"/>
  </si>
  <si>
    <r>
      <rPr>
        <sz val="11"/>
        <rFont val="ＭＳ 明朝"/>
        <family val="1"/>
        <charset val="128"/>
      </rPr>
      <t>　　前期繰越正味財産額</t>
    </r>
    <rPh sb="2" eb="4">
      <t>ゼンキ</t>
    </rPh>
    <rPh sb="4" eb="6">
      <t>クリコシ</t>
    </rPh>
    <rPh sb="6" eb="8">
      <t>ショウミ</t>
    </rPh>
    <rPh sb="8" eb="10">
      <t>ザイサン</t>
    </rPh>
    <rPh sb="10" eb="11">
      <t>ガク</t>
    </rPh>
    <phoneticPr fontId="5"/>
  </si>
  <si>
    <r>
      <rPr>
        <sz val="11"/>
        <rFont val="ＭＳ 明朝"/>
        <family val="1"/>
        <charset val="128"/>
      </rPr>
      <t>　　次期繰越正味財産額</t>
    </r>
    <rPh sb="2" eb="4">
      <t>ジキ</t>
    </rPh>
    <rPh sb="4" eb="5">
      <t>ク</t>
    </rPh>
    <rPh sb="5" eb="6">
      <t>コ</t>
    </rPh>
    <rPh sb="6" eb="8">
      <t>ショウミ</t>
    </rPh>
    <rPh sb="8" eb="10">
      <t>ザイサン</t>
    </rPh>
    <rPh sb="10" eb="11">
      <t>ガク</t>
    </rPh>
    <phoneticPr fontId="5"/>
  </si>
  <si>
    <t>活　動　予　算　書</t>
    <rPh sb="0" eb="1">
      <t>カツ</t>
    </rPh>
    <rPh sb="2" eb="3">
      <t>ドウ</t>
    </rPh>
    <rPh sb="4" eb="5">
      <t>ヨ</t>
    </rPh>
    <rPh sb="6" eb="7">
      <t>サン</t>
    </rPh>
    <rPh sb="8" eb="9">
      <t>ショ</t>
    </rPh>
    <phoneticPr fontId="5"/>
  </si>
  <si>
    <t>非営利 従事按分60% ： その他 従事按分40%(忘年会費ほか)</t>
    <rPh sb="0" eb="3">
      <t>ヒエイリ</t>
    </rPh>
    <rPh sb="4" eb="6">
      <t>ジュウジ</t>
    </rPh>
    <rPh sb="6" eb="8">
      <t>アンブン</t>
    </rPh>
    <rPh sb="16" eb="17">
      <t>タ</t>
    </rPh>
    <rPh sb="18" eb="20">
      <t>ジュウジ</t>
    </rPh>
    <rPh sb="20" eb="22">
      <t>アンブン</t>
    </rPh>
    <rPh sb="26" eb="29">
      <t>ボウネンカイ</t>
    </rPh>
    <rPh sb="29" eb="30">
      <t>ヒ</t>
    </rPh>
    <phoneticPr fontId="5"/>
  </si>
  <si>
    <t>非営利 従事按分60% ： その他 従事按分40%(職員通勤手当ほか)</t>
    <rPh sb="0" eb="3">
      <t>ヒエイリ</t>
    </rPh>
    <rPh sb="4" eb="6">
      <t>ジュウジ</t>
    </rPh>
    <rPh sb="6" eb="8">
      <t>アンブン</t>
    </rPh>
    <rPh sb="16" eb="17">
      <t>タ</t>
    </rPh>
    <rPh sb="18" eb="20">
      <t>ジュウジ</t>
    </rPh>
    <rPh sb="20" eb="22">
      <t>アンブン</t>
    </rPh>
    <rPh sb="26" eb="28">
      <t>ショクイン</t>
    </rPh>
    <rPh sb="28" eb="30">
      <t>ツウキン</t>
    </rPh>
    <rPh sb="30" eb="32">
      <t>テアテ</t>
    </rPh>
    <phoneticPr fontId="5"/>
  </si>
  <si>
    <t>非営利 4：その他 1(月20,000円×12ヶ月)</t>
    <rPh sb="0" eb="3">
      <t>ヒエイリ</t>
    </rPh>
    <rPh sb="8" eb="9">
      <t>タ</t>
    </rPh>
    <rPh sb="12" eb="13">
      <t>ツキ</t>
    </rPh>
    <rPh sb="19" eb="20">
      <t>エン</t>
    </rPh>
    <rPh sb="24" eb="25">
      <t>ゲツ</t>
    </rPh>
    <phoneticPr fontId="5"/>
  </si>
  <si>
    <t>非営利 3： その他 2(R5年度途中より社会保険加入者ゼロ)</t>
    <rPh sb="0" eb="3">
      <t>ヒエイリ</t>
    </rPh>
    <rPh sb="9" eb="10">
      <t>タ</t>
    </rPh>
    <rPh sb="15" eb="17">
      <t>ネンド</t>
    </rPh>
    <rPh sb="17" eb="19">
      <t>トチュウ</t>
    </rPh>
    <rPh sb="21" eb="23">
      <t>シャカイ</t>
    </rPh>
    <rPh sb="23" eb="25">
      <t>ホケン</t>
    </rPh>
    <rPh sb="25" eb="28">
      <t>カニュウシャ</t>
    </rPh>
    <phoneticPr fontId="5"/>
  </si>
  <si>
    <t>　　光熱水道費</t>
    <rPh sb="2" eb="4">
      <t>コウネツ</t>
    </rPh>
    <rPh sb="5" eb="6">
      <t>ドウ</t>
    </rPh>
    <rPh sb="6" eb="7">
      <t>ヒ</t>
    </rPh>
    <phoneticPr fontId="5"/>
  </si>
  <si>
    <r>
      <rPr>
        <sz val="12"/>
        <rFont val="ＭＳ 明朝"/>
        <family val="1"/>
        <charset val="128"/>
      </rPr>
      <t>　　令和</t>
    </r>
    <r>
      <rPr>
        <sz val="12"/>
        <rFont val="Times New Roman"/>
        <family val="1"/>
      </rPr>
      <t xml:space="preserve"> 7 </t>
    </r>
    <r>
      <rPr>
        <sz val="12"/>
        <rFont val="ＭＳ 明朝"/>
        <family val="1"/>
        <charset val="128"/>
      </rPr>
      <t>年</t>
    </r>
    <r>
      <rPr>
        <sz val="12"/>
        <rFont val="Times New Roman"/>
        <family val="1"/>
      </rPr>
      <t xml:space="preserve"> 4 </t>
    </r>
    <r>
      <rPr>
        <sz val="12"/>
        <rFont val="ＭＳ 明朝"/>
        <family val="1"/>
        <charset val="128"/>
      </rPr>
      <t>月</t>
    </r>
    <r>
      <rPr>
        <sz val="12"/>
        <rFont val="Times New Roman"/>
        <family val="1"/>
      </rPr>
      <t xml:space="preserve"> 1 </t>
    </r>
    <r>
      <rPr>
        <sz val="12"/>
        <rFont val="ＭＳ 明朝"/>
        <family val="1"/>
        <charset val="128"/>
      </rPr>
      <t>日から令和</t>
    </r>
    <r>
      <rPr>
        <sz val="12"/>
        <rFont val="Times New Roman"/>
        <family val="1"/>
      </rPr>
      <t xml:space="preserve"> 8 </t>
    </r>
    <r>
      <rPr>
        <sz val="12"/>
        <rFont val="ＭＳ 明朝"/>
        <family val="1"/>
        <charset val="128"/>
      </rPr>
      <t>年</t>
    </r>
    <r>
      <rPr>
        <sz val="12"/>
        <rFont val="Times New Roman"/>
        <family val="1"/>
      </rPr>
      <t xml:space="preserve"> 3 </t>
    </r>
    <r>
      <rPr>
        <sz val="12"/>
        <rFont val="ＭＳ 明朝"/>
        <family val="1"/>
        <charset val="128"/>
      </rPr>
      <t>月</t>
    </r>
    <r>
      <rPr>
        <sz val="12"/>
        <rFont val="Times New Roman"/>
        <family val="1"/>
      </rPr>
      <t xml:space="preserve"> 31</t>
    </r>
    <r>
      <rPr>
        <sz val="12"/>
        <rFont val="ＭＳ 明朝"/>
        <family val="1"/>
        <charset val="128"/>
      </rPr>
      <t>日まで</t>
    </r>
    <rPh sb="2" eb="4">
      <t>レイワ</t>
    </rPh>
    <rPh sb="7" eb="8">
      <t>ネン</t>
    </rPh>
    <rPh sb="11" eb="12">
      <t>ガツ</t>
    </rPh>
    <rPh sb="15" eb="16">
      <t>ニチ</t>
    </rPh>
    <rPh sb="18" eb="20">
      <t>レイワ</t>
    </rPh>
    <rPh sb="23" eb="24">
      <t>ネン</t>
    </rPh>
    <rPh sb="27" eb="28">
      <t>ガツ</t>
    </rPh>
    <rPh sb="31" eb="32">
      <t>ニチ</t>
    </rPh>
    <phoneticPr fontId="5"/>
  </si>
  <si>
    <t>非営利 3： その他 2(R6年度実績、月平均約16.5万円)</t>
    <rPh sb="0" eb="3">
      <t>ヒエイリ</t>
    </rPh>
    <rPh sb="9" eb="10">
      <t>タ</t>
    </rPh>
    <rPh sb="15" eb="17">
      <t>ネンド</t>
    </rPh>
    <rPh sb="17" eb="19">
      <t>ジッセキ</t>
    </rPh>
    <rPh sb="20" eb="23">
      <t>ツキヘイキン</t>
    </rPh>
    <rPh sb="23" eb="24">
      <t>ヤク</t>
    </rPh>
    <rPh sb="28" eb="30">
      <t>マンエン</t>
    </rPh>
    <phoneticPr fontId="5"/>
  </si>
  <si>
    <t xml:space="preserve">非営利（お直し従事者・生活相談事業従事者、R6年度実績、月平均約14万円）  </t>
    <rPh sb="0" eb="3">
      <t>ヒエイリ</t>
    </rPh>
    <rPh sb="5" eb="6">
      <t>ナオ</t>
    </rPh>
    <rPh sb="7" eb="10">
      <t>ジュウジシャ</t>
    </rPh>
    <rPh sb="11" eb="13">
      <t>セイカツ</t>
    </rPh>
    <rPh sb="13" eb="15">
      <t>ソウダン</t>
    </rPh>
    <rPh sb="15" eb="17">
      <t>ジギョウ</t>
    </rPh>
    <rPh sb="17" eb="20">
      <t>ジュウジシャ</t>
    </rPh>
    <rPh sb="23" eb="25">
      <t>ネンド</t>
    </rPh>
    <rPh sb="25" eb="27">
      <t>ジッセキ</t>
    </rPh>
    <rPh sb="28" eb="31">
      <t>ツキヘイキン</t>
    </rPh>
    <rPh sb="31" eb="32">
      <t>ヤク</t>
    </rPh>
    <rPh sb="34" eb="36">
      <t>マンエン</t>
    </rPh>
    <phoneticPr fontId="5"/>
  </si>
  <si>
    <t>　　交際費</t>
    <rPh sb="2" eb="4">
      <t>コウサイ</t>
    </rPh>
    <rPh sb="4" eb="5">
      <t>ヒ</t>
    </rPh>
    <phoneticPr fontId="5"/>
  </si>
  <si>
    <t>非営利 非営利活動に係る事業経費計 \60,000+（諸経費\50,000×従事按分60%）　その他 その他事業経費\0+（諸経費\50,000×従事按分40％）</t>
    <rPh sb="0" eb="3">
      <t>ヒエイリ</t>
    </rPh>
    <rPh sb="4" eb="9">
      <t>ヒエイリカツドウ</t>
    </rPh>
    <rPh sb="10" eb="11">
      <t>カカ</t>
    </rPh>
    <rPh sb="12" eb="14">
      <t>ジギョウ</t>
    </rPh>
    <rPh sb="14" eb="16">
      <t>ケイヒ</t>
    </rPh>
    <rPh sb="16" eb="17">
      <t>ケイ</t>
    </rPh>
    <rPh sb="27" eb="30">
      <t>ショケイヒ</t>
    </rPh>
    <rPh sb="38" eb="40">
      <t>ジュウジ</t>
    </rPh>
    <rPh sb="40" eb="42">
      <t>アンブン</t>
    </rPh>
    <rPh sb="49" eb="50">
      <t>タ</t>
    </rPh>
    <rPh sb="53" eb="54">
      <t>タ</t>
    </rPh>
    <rPh sb="54" eb="56">
      <t>ジギョウ</t>
    </rPh>
    <rPh sb="56" eb="58">
      <t>ケイヒ</t>
    </rPh>
    <rPh sb="62" eb="65">
      <t>ショケイヒ</t>
    </rPh>
    <rPh sb="73" eb="75">
      <t>ジュウジ</t>
    </rPh>
    <rPh sb="75" eb="77">
      <t>アンブン</t>
    </rPh>
    <phoneticPr fontId="5"/>
  </si>
  <si>
    <t>令和7年度法人税、住民税及び事業税</t>
    <rPh sb="0" eb="2">
      <t>レイワ</t>
    </rPh>
    <rPh sb="3" eb="5">
      <t>ネンド</t>
    </rPh>
    <rPh sb="5" eb="8">
      <t>ホウジンゼイ</t>
    </rPh>
    <rPh sb="9" eb="12">
      <t>ジュウミンゼイ</t>
    </rPh>
    <rPh sb="12" eb="13">
      <t>オヨ</t>
    </rPh>
    <rPh sb="14" eb="17">
      <t>ジギョウゼイ</t>
    </rPh>
    <phoneticPr fontId="5"/>
  </si>
  <si>
    <t>非営利 3： その他 2(R6年度実施なし)</t>
    <rPh sb="0" eb="3">
      <t>ヒエイリ</t>
    </rPh>
    <rPh sb="9" eb="10">
      <t>タ</t>
    </rPh>
    <rPh sb="15" eb="17">
      <t>ネンド</t>
    </rPh>
    <rPh sb="17" eb="19">
      <t>ジッシ</t>
    </rPh>
    <phoneticPr fontId="5"/>
  </si>
  <si>
    <t>※時給50円アップ</t>
    <phoneticPr fontId="4"/>
  </si>
  <si>
    <t>非営利 相談会謝金¥360,000+(大久保会計\132,000×収入按分12%)　その他 こえとことば\600,000+ (大久保会計\132,000×収入按分88%)</t>
    <rPh sb="0" eb="3">
      <t>ヒエイリ</t>
    </rPh>
    <rPh sb="4" eb="6">
      <t>ソウダン</t>
    </rPh>
    <rPh sb="6" eb="7">
      <t>カイ</t>
    </rPh>
    <rPh sb="7" eb="9">
      <t>シャキン</t>
    </rPh>
    <rPh sb="19" eb="22">
      <t>オオクボ</t>
    </rPh>
    <rPh sb="22" eb="24">
      <t>カイケイ</t>
    </rPh>
    <rPh sb="26" eb="28">
      <t>シュウニュウ</t>
    </rPh>
    <rPh sb="28" eb="30">
      <t>アンブン</t>
    </rPh>
    <rPh sb="36" eb="37">
      <t>タ</t>
    </rPh>
    <rPh sb="56" eb="59">
      <t>オオクボ</t>
    </rPh>
    <rPh sb="59" eb="61">
      <t>カイケイ</t>
    </rPh>
    <rPh sb="70" eb="72">
      <t>シュウニュウ</t>
    </rPh>
    <rPh sb="72" eb="74">
      <t>アンブン</t>
    </rPh>
    <phoneticPr fontId="5"/>
  </si>
  <si>
    <t>非営利 縫製品消耗品費 \0+こころぎ\120,000+（諸経費\60,000×従事按分60%）　　その他　（諸経費\60,000×従事按分40%）</t>
    <rPh sb="0" eb="3">
      <t>ヒエイリ</t>
    </rPh>
    <rPh sb="4" eb="6">
      <t>ホウセイ</t>
    </rPh>
    <rPh sb="6" eb="7">
      <t>ヒン</t>
    </rPh>
    <rPh sb="7" eb="9">
      <t>ショウモウ</t>
    </rPh>
    <rPh sb="9" eb="10">
      <t>ヒン</t>
    </rPh>
    <rPh sb="10" eb="11">
      <t>ヒ</t>
    </rPh>
    <rPh sb="29" eb="30">
      <t>ショ</t>
    </rPh>
    <rPh sb="30" eb="32">
      <t>ケイヒ</t>
    </rPh>
    <rPh sb="40" eb="42">
      <t>ジュウジ</t>
    </rPh>
    <rPh sb="42" eb="44">
      <t>アンブン</t>
    </rPh>
    <rPh sb="52" eb="53">
      <t>タ</t>
    </rPh>
    <rPh sb="55" eb="56">
      <t>ショ</t>
    </rPh>
    <rPh sb="56" eb="58">
      <t>ケイヒ</t>
    </rPh>
    <rPh sb="66" eb="68">
      <t>ジュウジ</t>
    </rPh>
    <rPh sb="68" eb="70">
      <t>アンブン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</si>
</sst>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;&quot;▲ &quot;#,##0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Times New Roman"/>
      <family val="1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18"/>
      <name val="ＭＳ 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Times New Roman"/>
      <family val="1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Times New Roman"/>
      <family val="1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12"/>
      <name val="Times New Roman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176" fontId="6" fillId="0" borderId="0" xfId="0" applyNumberFormat="1" applyFont="1">
      <alignment vertical="center"/>
    </xf>
    <xf numFmtId="38" fontId="6" fillId="0" borderId="0" xfId="1" applyFont="1" applyFill="1">
      <alignment vertical="center"/>
    </xf>
    <xf numFmtId="176" fontId="8" fillId="0" borderId="0" xfId="0" applyNumberFormat="1" applyFont="1" applyAlignment="1"/>
    <xf numFmtId="176" fontId="6" fillId="0" borderId="0" xfId="1" applyNumberFormat="1" applyFont="1" applyFill="1">
      <alignment vertical="center"/>
    </xf>
    <xf numFmtId="176" fontId="9" fillId="0" borderId="0" xfId="0" applyNumberFormat="1" applyFont="1" applyAlignment="1"/>
    <xf numFmtId="176" fontId="6" fillId="0" borderId="0" xfId="1" applyNumberFormat="1" applyFont="1" applyFill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0" xfId="0" applyNumberFormat="1" applyFont="1" applyAlignment="1"/>
    <xf numFmtId="176" fontId="10" fillId="0" borderId="7" xfId="0" applyNumberFormat="1" applyFont="1" applyBorder="1">
      <alignment vertical="center"/>
    </xf>
    <xf numFmtId="176" fontId="10" fillId="0" borderId="7" xfId="1" applyNumberFormat="1" applyFont="1" applyFill="1" applyBorder="1">
      <alignment vertical="center"/>
    </xf>
    <xf numFmtId="176" fontId="10" fillId="0" borderId="7" xfId="1" applyNumberFormat="1" applyFont="1" applyFill="1" applyBorder="1" applyAlignment="1">
      <alignment horizontal="right" vertical="center"/>
    </xf>
    <xf numFmtId="176" fontId="6" fillId="0" borderId="8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38" fontId="12" fillId="0" borderId="2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/>
    </xf>
    <xf numFmtId="176" fontId="6" fillId="0" borderId="0" xfId="2" applyNumberFormat="1" applyFont="1" applyFill="1">
      <alignment vertical="center"/>
    </xf>
    <xf numFmtId="176" fontId="10" fillId="0" borderId="14" xfId="1" applyNumberFormat="1" applyFont="1" applyFill="1" applyBorder="1" applyAlignment="1">
      <alignment horizontal="center" vertical="center" wrapText="1"/>
    </xf>
    <xf numFmtId="176" fontId="10" fillId="0" borderId="14" xfId="1" applyNumberFormat="1" applyFont="1" applyFill="1" applyBorder="1" applyAlignment="1">
      <alignment horizontal="center" vertical="center" justifyLastLine="1"/>
    </xf>
    <xf numFmtId="176" fontId="13" fillId="0" borderId="15" xfId="1" applyNumberFormat="1" applyFont="1" applyFill="1" applyBorder="1" applyAlignment="1">
      <alignment horizontal="center" vertical="center" justifyLastLine="1"/>
    </xf>
    <xf numFmtId="176" fontId="12" fillId="0" borderId="0" xfId="0" applyNumberFormat="1" applyFont="1" applyAlignment="1">
      <alignment horizontal="center" vertical="center"/>
    </xf>
    <xf numFmtId="176" fontId="6" fillId="0" borderId="16" xfId="0" applyNumberFormat="1" applyFont="1" applyBorder="1">
      <alignment vertical="center"/>
    </xf>
    <xf numFmtId="176" fontId="6" fillId="0" borderId="17" xfId="0" applyNumberFormat="1" applyFont="1" applyBorder="1">
      <alignment vertical="center"/>
    </xf>
    <xf numFmtId="38" fontId="6" fillId="0" borderId="18" xfId="1" applyFont="1" applyFill="1" applyBorder="1" applyAlignment="1">
      <alignment vertical="center"/>
    </xf>
    <xf numFmtId="38" fontId="6" fillId="0" borderId="19" xfId="1" applyFont="1" applyFill="1" applyBorder="1" applyAlignment="1">
      <alignment vertical="center"/>
    </xf>
    <xf numFmtId="176" fontId="6" fillId="0" borderId="0" xfId="2" applyNumberFormat="1" applyFont="1" applyFill="1" applyAlignment="1">
      <alignment vertical="center"/>
    </xf>
    <xf numFmtId="176" fontId="10" fillId="0" borderId="18" xfId="1" applyNumberFormat="1" applyFont="1" applyFill="1" applyBorder="1" applyAlignment="1">
      <alignment horizontal="left" vertical="center"/>
    </xf>
    <xf numFmtId="176" fontId="10" fillId="0" borderId="19" xfId="1" applyNumberFormat="1" applyFont="1" applyFill="1" applyBorder="1" applyAlignment="1">
      <alignment horizontal="distributed" vertical="center" justifyLastLine="1"/>
    </xf>
    <xf numFmtId="176" fontId="6" fillId="0" borderId="0" xfId="2" applyNumberFormat="1" applyFont="1" applyFill="1" applyAlignment="1">
      <alignment horizontal="center" vertical="center"/>
    </xf>
    <xf numFmtId="176" fontId="10" fillId="0" borderId="16" xfId="0" applyNumberFormat="1" applyFont="1" applyBorder="1">
      <alignment vertical="center"/>
    </xf>
    <xf numFmtId="176" fontId="10" fillId="0" borderId="17" xfId="0" applyNumberFormat="1" applyFont="1" applyBorder="1">
      <alignment vertical="center"/>
    </xf>
    <xf numFmtId="176" fontId="10" fillId="0" borderId="18" xfId="0" applyNumberFormat="1" applyFont="1" applyBorder="1">
      <alignment vertical="center"/>
    </xf>
    <xf numFmtId="176" fontId="10" fillId="0" borderId="18" xfId="1" applyNumberFormat="1" applyFont="1" applyFill="1" applyBorder="1" applyAlignment="1">
      <alignment vertical="center"/>
    </xf>
    <xf numFmtId="176" fontId="10" fillId="0" borderId="19" xfId="1" applyNumberFormat="1" applyFont="1" applyFill="1" applyBorder="1" applyAlignment="1">
      <alignment vertical="center"/>
    </xf>
    <xf numFmtId="176" fontId="6" fillId="0" borderId="16" xfId="0" applyNumberFormat="1" applyFont="1" applyBorder="1" applyAlignment="1">
      <alignment horizontal="left" vertical="center"/>
    </xf>
    <xf numFmtId="176" fontId="6" fillId="0" borderId="17" xfId="0" applyNumberFormat="1" applyFont="1" applyBorder="1" applyAlignment="1">
      <alignment horizontal="left" vertical="center"/>
    </xf>
    <xf numFmtId="176" fontId="10" fillId="0" borderId="0" xfId="0" applyNumberFormat="1" applyFont="1">
      <alignment vertical="center"/>
    </xf>
    <xf numFmtId="38" fontId="6" fillId="0" borderId="18" xfId="0" applyNumberFormat="1" applyFont="1" applyBorder="1">
      <alignment vertical="center"/>
    </xf>
    <xf numFmtId="38" fontId="6" fillId="0" borderId="0" xfId="0" applyNumberFormat="1" applyFont="1">
      <alignment vertical="center"/>
    </xf>
    <xf numFmtId="176" fontId="6" fillId="0" borderId="21" xfId="0" applyNumberFormat="1" applyFont="1" applyBorder="1">
      <alignment vertical="center"/>
    </xf>
    <xf numFmtId="176" fontId="6" fillId="0" borderId="22" xfId="0" applyNumberFormat="1" applyFont="1" applyBorder="1">
      <alignment vertical="center"/>
    </xf>
    <xf numFmtId="38" fontId="6" fillId="0" borderId="23" xfId="1" applyFont="1" applyFill="1" applyBorder="1" applyAlignment="1">
      <alignment vertical="center"/>
    </xf>
    <xf numFmtId="38" fontId="6" fillId="0" borderId="24" xfId="1" applyFont="1" applyFill="1" applyBorder="1" applyAlignment="1">
      <alignment vertical="center"/>
    </xf>
    <xf numFmtId="176" fontId="10" fillId="0" borderId="23" xfId="1" applyNumberFormat="1" applyFont="1" applyFill="1" applyBorder="1" applyAlignment="1">
      <alignment vertical="center"/>
    </xf>
    <xf numFmtId="176" fontId="10" fillId="0" borderId="24" xfId="1" applyNumberFormat="1" applyFont="1" applyFill="1" applyBorder="1" applyAlignment="1">
      <alignment vertical="center"/>
    </xf>
    <xf numFmtId="176" fontId="10" fillId="0" borderId="20" xfId="0" applyNumberFormat="1" applyFont="1" applyBorder="1">
      <alignment vertical="center"/>
    </xf>
    <xf numFmtId="176" fontId="6" fillId="0" borderId="25" xfId="0" applyNumberFormat="1" applyFont="1" applyBorder="1">
      <alignment vertical="center"/>
    </xf>
    <xf numFmtId="176" fontId="6" fillId="0" borderId="26" xfId="0" applyNumberFormat="1" applyFont="1" applyBorder="1">
      <alignment vertical="center"/>
    </xf>
    <xf numFmtId="38" fontId="6" fillId="0" borderId="5" xfId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vertical="center"/>
    </xf>
    <xf numFmtId="38" fontId="6" fillId="0" borderId="7" xfId="1" applyFont="1" applyFill="1" applyBorder="1" applyAlignment="1">
      <alignment horizontal="center" vertical="center"/>
    </xf>
    <xf numFmtId="176" fontId="6" fillId="0" borderId="27" xfId="0" applyNumberFormat="1" applyFont="1" applyBorder="1">
      <alignment vertical="center"/>
    </xf>
    <xf numFmtId="38" fontId="12" fillId="0" borderId="18" xfId="1" applyFont="1" applyFill="1" applyBorder="1" applyAlignment="1">
      <alignment horizontal="center" vertical="center"/>
    </xf>
    <xf numFmtId="38" fontId="6" fillId="0" borderId="18" xfId="1" applyFont="1" applyFill="1" applyBorder="1" applyAlignment="1">
      <alignment horizontal="center" vertical="center"/>
    </xf>
    <xf numFmtId="38" fontId="6" fillId="0" borderId="19" xfId="1" applyFont="1" applyFill="1" applyBorder="1" applyAlignment="1">
      <alignment horizontal="center" vertical="center"/>
    </xf>
    <xf numFmtId="176" fontId="10" fillId="0" borderId="28" xfId="0" applyNumberFormat="1" applyFont="1" applyBorder="1">
      <alignment vertical="center"/>
    </xf>
    <xf numFmtId="38" fontId="6" fillId="0" borderId="28" xfId="0" applyNumberFormat="1" applyFont="1" applyBorder="1">
      <alignment vertical="center"/>
    </xf>
    <xf numFmtId="176" fontId="10" fillId="0" borderId="29" xfId="1" applyNumberFormat="1" applyFont="1" applyFill="1" applyBorder="1" applyAlignment="1">
      <alignment vertical="center"/>
    </xf>
    <xf numFmtId="176" fontId="10" fillId="0" borderId="30" xfId="1" applyNumberFormat="1" applyFont="1" applyFill="1" applyBorder="1" applyAlignment="1">
      <alignment vertical="center"/>
    </xf>
    <xf numFmtId="176" fontId="6" fillId="0" borderId="31" xfId="0" applyNumberFormat="1" applyFont="1" applyBorder="1">
      <alignment vertical="center"/>
    </xf>
    <xf numFmtId="38" fontId="6" fillId="0" borderId="32" xfId="1" applyFont="1" applyFill="1" applyBorder="1" applyAlignment="1">
      <alignment vertical="center"/>
    </xf>
    <xf numFmtId="38" fontId="6" fillId="0" borderId="33" xfId="1" applyFont="1" applyFill="1" applyBorder="1" applyAlignment="1">
      <alignment vertical="center"/>
    </xf>
    <xf numFmtId="38" fontId="6" fillId="0" borderId="0" xfId="1" applyFont="1" applyFill="1" applyAlignment="1">
      <alignment horizontal="center" vertical="center"/>
    </xf>
    <xf numFmtId="176" fontId="10" fillId="0" borderId="19" xfId="0" applyNumberFormat="1" applyFont="1" applyBorder="1">
      <alignment vertical="center"/>
    </xf>
    <xf numFmtId="38" fontId="6" fillId="0" borderId="34" xfId="1" applyFont="1" applyFill="1" applyBorder="1" applyAlignment="1">
      <alignment vertical="center"/>
    </xf>
    <xf numFmtId="38" fontId="6" fillId="0" borderId="35" xfId="1" applyFont="1" applyFill="1" applyBorder="1" applyAlignment="1">
      <alignment vertical="center"/>
    </xf>
    <xf numFmtId="176" fontId="10" fillId="0" borderId="0" xfId="0" applyNumberFormat="1" applyFont="1" applyAlignment="1">
      <alignment horizontal="left" vertical="center"/>
    </xf>
    <xf numFmtId="176" fontId="10" fillId="0" borderId="17" xfId="0" applyNumberFormat="1" applyFont="1" applyBorder="1" applyAlignment="1">
      <alignment horizontal="left" vertical="center"/>
    </xf>
    <xf numFmtId="176" fontId="10" fillId="0" borderId="23" xfId="1" applyNumberFormat="1" applyFont="1" applyFill="1" applyBorder="1" applyAlignment="1">
      <alignment horizontal="right" vertical="center"/>
    </xf>
    <xf numFmtId="176" fontId="6" fillId="0" borderId="0" xfId="1" applyNumberFormat="1" applyFont="1" applyFill="1" applyBorder="1" applyAlignment="1">
      <alignment vertical="center"/>
    </xf>
    <xf numFmtId="176" fontId="6" fillId="0" borderId="36" xfId="0" applyNumberFormat="1" applyFont="1" applyBorder="1">
      <alignment vertical="center"/>
    </xf>
    <xf numFmtId="38" fontId="6" fillId="0" borderId="0" xfId="1" applyFont="1" applyFill="1" applyAlignment="1">
      <alignment vertical="center"/>
    </xf>
    <xf numFmtId="176" fontId="15" fillId="0" borderId="11" xfId="0" applyNumberFormat="1" applyFont="1" applyBorder="1">
      <alignment vertical="center"/>
    </xf>
    <xf numFmtId="176" fontId="6" fillId="0" borderId="13" xfId="0" applyNumberFormat="1" applyFont="1" applyBorder="1">
      <alignment vertical="center"/>
    </xf>
    <xf numFmtId="38" fontId="6" fillId="0" borderId="14" xfId="1" applyFont="1" applyFill="1" applyBorder="1" applyAlignment="1">
      <alignment vertical="center"/>
    </xf>
    <xf numFmtId="38" fontId="6" fillId="0" borderId="15" xfId="1" applyFont="1" applyFill="1" applyBorder="1" applyAlignment="1">
      <alignment vertical="center"/>
    </xf>
    <xf numFmtId="176" fontId="10" fillId="0" borderId="29" xfId="0" applyNumberFormat="1" applyFont="1" applyBorder="1">
      <alignment vertical="center"/>
    </xf>
    <xf numFmtId="176" fontId="15" fillId="0" borderId="0" xfId="0" applyNumberFormat="1" applyFont="1">
      <alignment vertical="center"/>
    </xf>
    <xf numFmtId="38" fontId="6" fillId="0" borderId="0" xfId="1" applyFont="1" applyFill="1" applyBorder="1" applyAlignment="1">
      <alignment vertical="center"/>
    </xf>
    <xf numFmtId="176" fontId="10" fillId="0" borderId="25" xfId="0" applyNumberFormat="1" applyFont="1" applyBorder="1">
      <alignment vertical="center"/>
    </xf>
    <xf numFmtId="38" fontId="6" fillId="0" borderId="28" xfId="1" applyFont="1" applyFill="1" applyBorder="1" applyAlignment="1">
      <alignment vertical="center"/>
    </xf>
    <xf numFmtId="38" fontId="6" fillId="0" borderId="37" xfId="1" applyFont="1" applyFill="1" applyBorder="1" applyAlignment="1">
      <alignment vertical="center"/>
    </xf>
    <xf numFmtId="176" fontId="6" fillId="0" borderId="38" xfId="0" applyNumberFormat="1" applyFont="1" applyBorder="1">
      <alignment vertical="center"/>
    </xf>
    <xf numFmtId="176" fontId="6" fillId="0" borderId="39" xfId="0" applyNumberFormat="1" applyFont="1" applyBorder="1">
      <alignment vertical="center"/>
    </xf>
    <xf numFmtId="38" fontId="12" fillId="0" borderId="40" xfId="1" applyFont="1" applyFill="1" applyBorder="1" applyAlignment="1">
      <alignment horizontal="center" vertical="center"/>
    </xf>
    <xf numFmtId="38" fontId="6" fillId="0" borderId="40" xfId="1" applyFont="1" applyFill="1" applyBorder="1" applyAlignment="1">
      <alignment horizontal="center" vertical="center"/>
    </xf>
    <xf numFmtId="38" fontId="6" fillId="0" borderId="41" xfId="1" applyFont="1" applyFill="1" applyBorder="1" applyAlignment="1">
      <alignment horizontal="center" vertical="center"/>
    </xf>
    <xf numFmtId="38" fontId="6" fillId="0" borderId="42" xfId="1" applyFont="1" applyFill="1" applyBorder="1" applyAlignment="1">
      <alignment vertical="center"/>
    </xf>
    <xf numFmtId="176" fontId="10" fillId="0" borderId="34" xfId="1" applyNumberFormat="1" applyFont="1" applyFill="1" applyBorder="1" applyAlignment="1">
      <alignment vertical="center"/>
    </xf>
    <xf numFmtId="176" fontId="10" fillId="0" borderId="34" xfId="1" applyNumberFormat="1" applyFont="1" applyFill="1" applyBorder="1" applyAlignment="1">
      <alignment horizontal="right" vertical="center"/>
    </xf>
    <xf numFmtId="176" fontId="10" fillId="0" borderId="43" xfId="1" applyNumberFormat="1" applyFont="1" applyFill="1" applyBorder="1" applyAlignment="1">
      <alignment vertical="center"/>
    </xf>
    <xf numFmtId="176" fontId="10" fillId="0" borderId="44" xfId="1" applyNumberFormat="1" applyFont="1" applyFill="1" applyBorder="1" applyAlignment="1">
      <alignment vertical="center"/>
    </xf>
    <xf numFmtId="176" fontId="10" fillId="0" borderId="45" xfId="1" applyNumberFormat="1" applyFont="1" applyFill="1" applyBorder="1" applyAlignment="1">
      <alignment vertical="center"/>
    </xf>
    <xf numFmtId="0" fontId="17" fillId="0" borderId="0" xfId="0" applyFont="1">
      <alignment vertical="center"/>
    </xf>
    <xf numFmtId="176" fontId="16" fillId="0" borderId="0" xfId="0" applyNumberFormat="1" applyFont="1" applyAlignment="1">
      <alignment horizontal="center"/>
    </xf>
    <xf numFmtId="176" fontId="2" fillId="0" borderId="0" xfId="1" applyNumberFormat="1" applyFont="1" applyFill="1" applyBorder="1" applyAlignment="1"/>
    <xf numFmtId="176" fontId="7" fillId="0" borderId="0" xfId="0" applyNumberFormat="1" applyFont="1" applyAlignment="1">
      <alignment horizontal="center" vertical="center"/>
    </xf>
    <xf numFmtId="176" fontId="10" fillId="0" borderId="0" xfId="0" applyNumberFormat="1" applyFont="1">
      <alignment vertical="center"/>
    </xf>
    <xf numFmtId="176" fontId="10" fillId="0" borderId="17" xfId="0" applyNumberFormat="1" applyFont="1" applyBorder="1">
      <alignment vertical="center"/>
    </xf>
    <xf numFmtId="176" fontId="10" fillId="0" borderId="11" xfId="0" applyNumberFormat="1" applyFont="1" applyBorder="1" applyAlignment="1">
      <alignment horizontal="center" vertical="center" justifyLastLine="1"/>
    </xf>
    <xf numFmtId="176" fontId="10" fillId="0" borderId="12" xfId="0" applyNumberFormat="1" applyFont="1" applyBorder="1" applyAlignment="1">
      <alignment horizontal="center" vertical="center" justifyLastLine="1"/>
    </xf>
    <xf numFmtId="176" fontId="10" fillId="0" borderId="13" xfId="0" applyNumberFormat="1" applyFont="1" applyBorder="1" applyAlignment="1">
      <alignment horizontal="center" vertical="center" justifyLastLine="1"/>
    </xf>
    <xf numFmtId="176" fontId="10" fillId="0" borderId="8" xfId="0" applyNumberFormat="1" applyFont="1" applyBorder="1" applyAlignment="1">
      <alignment horizontal="left" vertical="center"/>
    </xf>
    <xf numFmtId="176" fontId="10" fillId="0" borderId="9" xfId="0" applyNumberFormat="1" applyFont="1" applyBorder="1" applyAlignment="1">
      <alignment horizontal="left" vertical="center"/>
    </xf>
    <xf numFmtId="176" fontId="10" fillId="0" borderId="27" xfId="0" applyNumberFormat="1" applyFont="1" applyBorder="1" applyAlignment="1">
      <alignment horizontal="left"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 wrapText="1"/>
    </xf>
    <xf numFmtId="38" fontId="6" fillId="0" borderId="5" xfId="1" applyFont="1" applyFill="1" applyBorder="1" applyAlignment="1">
      <alignment horizontal="center" vertical="center" wrapTex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B41DA-8EA1-4ED0-A73A-2DA15019AE77}">
  <sheetPr>
    <pageSetUpPr fitToPage="1"/>
  </sheetPr>
  <dimension ref="A1:V80"/>
  <sheetViews>
    <sheetView tabSelected="1" topLeftCell="A61" workbookViewId="0"/>
  </sheetViews>
  <sheetFormatPr defaultColWidth="8.08203125" defaultRowHeight="18" x14ac:dyDescent="0.55000000000000004"/>
  <cols>
    <col min="2" max="2" width="2.25" customWidth="1"/>
    <col min="3" max="3" width="2.25" style="1" customWidth="1"/>
    <col min="4" max="4" width="2.83203125" style="1" customWidth="1"/>
    <col min="5" max="5" width="1.75" style="1" customWidth="1"/>
    <col min="6" max="6" width="35" style="1" customWidth="1"/>
    <col min="7" max="9" width="15" style="4" customWidth="1"/>
    <col min="15" max="15" width="33.08203125" style="1" customWidth="1"/>
    <col min="16" max="16" width="9.75" style="1" bestFit="1" customWidth="1"/>
    <col min="17" max="19" width="8.08203125" style="1"/>
    <col min="20" max="20" width="9.75" style="1" customWidth="1"/>
    <col min="21" max="21" width="8.25" style="1" bestFit="1" customWidth="1"/>
    <col min="22" max="23" width="8.75" style="1" bestFit="1" customWidth="1"/>
    <col min="24" max="24" width="8.08203125" style="1"/>
    <col min="25" max="25" width="2.5" style="1" customWidth="1"/>
    <col min="26" max="31" width="8.08203125" style="1"/>
    <col min="32" max="32" width="50.25" style="1" customWidth="1"/>
    <col min="33" max="256" width="8.08203125" style="1"/>
    <col min="257" max="257" width="2.25" style="1" customWidth="1"/>
    <col min="258" max="258" width="2.83203125" style="1" customWidth="1"/>
    <col min="259" max="259" width="1.75" style="1" customWidth="1"/>
    <col min="260" max="260" width="35" style="1" customWidth="1"/>
    <col min="261" max="263" width="15" style="1" customWidth="1"/>
    <col min="264" max="264" width="3.08203125" style="1" customWidth="1"/>
    <col min="265" max="265" width="8.08203125" style="1"/>
    <col min="266" max="266" width="10.75" style="1" bestFit="1" customWidth="1"/>
    <col min="267" max="267" width="8.75" style="1" bestFit="1" customWidth="1"/>
    <col min="268" max="268" width="8.83203125" style="1" bestFit="1" customWidth="1"/>
    <col min="269" max="269" width="9.33203125" style="1" customWidth="1"/>
    <col min="270" max="270" width="12.33203125" style="1" customWidth="1"/>
    <col min="271" max="271" width="33.08203125" style="1" customWidth="1"/>
    <col min="272" max="272" width="9.75" style="1" bestFit="1" customWidth="1"/>
    <col min="273" max="275" width="8.08203125" style="1"/>
    <col min="276" max="276" width="9.75" style="1" customWidth="1"/>
    <col min="277" max="277" width="8.25" style="1" bestFit="1" customWidth="1"/>
    <col min="278" max="279" width="8.75" style="1" bestFit="1" customWidth="1"/>
    <col min="280" max="280" width="8.08203125" style="1"/>
    <col min="281" max="281" width="2.5" style="1" customWidth="1"/>
    <col min="282" max="287" width="8.08203125" style="1"/>
    <col min="288" max="288" width="50.25" style="1" customWidth="1"/>
    <col min="289" max="512" width="8.08203125" style="1"/>
    <col min="513" max="513" width="2.25" style="1" customWidth="1"/>
    <col min="514" max="514" width="2.83203125" style="1" customWidth="1"/>
    <col min="515" max="515" width="1.75" style="1" customWidth="1"/>
    <col min="516" max="516" width="35" style="1" customWidth="1"/>
    <col min="517" max="519" width="15" style="1" customWidth="1"/>
    <col min="520" max="520" width="3.08203125" style="1" customWidth="1"/>
    <col min="521" max="521" width="8.08203125" style="1"/>
    <col min="522" max="522" width="10.75" style="1" bestFit="1" customWidth="1"/>
    <col min="523" max="523" width="8.75" style="1" bestFit="1" customWidth="1"/>
    <col min="524" max="524" width="8.83203125" style="1" bestFit="1" customWidth="1"/>
    <col min="525" max="525" width="9.33203125" style="1" customWidth="1"/>
    <col min="526" max="526" width="12.33203125" style="1" customWidth="1"/>
    <col min="527" max="527" width="33.08203125" style="1" customWidth="1"/>
    <col min="528" max="528" width="9.75" style="1" bestFit="1" customWidth="1"/>
    <col min="529" max="531" width="8.08203125" style="1"/>
    <col min="532" max="532" width="9.75" style="1" customWidth="1"/>
    <col min="533" max="533" width="8.25" style="1" bestFit="1" customWidth="1"/>
    <col min="534" max="535" width="8.75" style="1" bestFit="1" customWidth="1"/>
    <col min="536" max="536" width="8.08203125" style="1"/>
    <col min="537" max="537" width="2.5" style="1" customWidth="1"/>
    <col min="538" max="543" width="8.08203125" style="1"/>
    <col min="544" max="544" width="50.25" style="1" customWidth="1"/>
    <col min="545" max="768" width="8.08203125" style="1"/>
    <col min="769" max="769" width="2.25" style="1" customWidth="1"/>
    <col min="770" max="770" width="2.83203125" style="1" customWidth="1"/>
    <col min="771" max="771" width="1.75" style="1" customWidth="1"/>
    <col min="772" max="772" width="35" style="1" customWidth="1"/>
    <col min="773" max="775" width="15" style="1" customWidth="1"/>
    <col min="776" max="776" width="3.08203125" style="1" customWidth="1"/>
    <col min="777" max="777" width="8.08203125" style="1"/>
    <col min="778" max="778" width="10.75" style="1" bestFit="1" customWidth="1"/>
    <col min="779" max="779" width="8.75" style="1" bestFit="1" customWidth="1"/>
    <col min="780" max="780" width="8.83203125" style="1" bestFit="1" customWidth="1"/>
    <col min="781" max="781" width="9.33203125" style="1" customWidth="1"/>
    <col min="782" max="782" width="12.33203125" style="1" customWidth="1"/>
    <col min="783" max="783" width="33.08203125" style="1" customWidth="1"/>
    <col min="784" max="784" width="9.75" style="1" bestFit="1" customWidth="1"/>
    <col min="785" max="787" width="8.08203125" style="1"/>
    <col min="788" max="788" width="9.75" style="1" customWidth="1"/>
    <col min="789" max="789" width="8.25" style="1" bestFit="1" customWidth="1"/>
    <col min="790" max="791" width="8.75" style="1" bestFit="1" customWidth="1"/>
    <col min="792" max="792" width="8.08203125" style="1"/>
    <col min="793" max="793" width="2.5" style="1" customWidth="1"/>
    <col min="794" max="799" width="8.08203125" style="1"/>
    <col min="800" max="800" width="50.25" style="1" customWidth="1"/>
    <col min="801" max="1024" width="8.08203125" style="1"/>
    <col min="1025" max="1025" width="2.25" style="1" customWidth="1"/>
    <col min="1026" max="1026" width="2.83203125" style="1" customWidth="1"/>
    <col min="1027" max="1027" width="1.75" style="1" customWidth="1"/>
    <col min="1028" max="1028" width="35" style="1" customWidth="1"/>
    <col min="1029" max="1031" width="15" style="1" customWidth="1"/>
    <col min="1032" max="1032" width="3.08203125" style="1" customWidth="1"/>
    <col min="1033" max="1033" width="8.08203125" style="1"/>
    <col min="1034" max="1034" width="10.75" style="1" bestFit="1" customWidth="1"/>
    <col min="1035" max="1035" width="8.75" style="1" bestFit="1" customWidth="1"/>
    <col min="1036" max="1036" width="8.83203125" style="1" bestFit="1" customWidth="1"/>
    <col min="1037" max="1037" width="9.33203125" style="1" customWidth="1"/>
    <col min="1038" max="1038" width="12.33203125" style="1" customWidth="1"/>
    <col min="1039" max="1039" width="33.08203125" style="1" customWidth="1"/>
    <col min="1040" max="1040" width="9.75" style="1" bestFit="1" customWidth="1"/>
    <col min="1041" max="1043" width="8.08203125" style="1"/>
    <col min="1044" max="1044" width="9.75" style="1" customWidth="1"/>
    <col min="1045" max="1045" width="8.25" style="1" bestFit="1" customWidth="1"/>
    <col min="1046" max="1047" width="8.75" style="1" bestFit="1" customWidth="1"/>
    <col min="1048" max="1048" width="8.08203125" style="1"/>
    <col min="1049" max="1049" width="2.5" style="1" customWidth="1"/>
    <col min="1050" max="1055" width="8.08203125" style="1"/>
    <col min="1056" max="1056" width="50.25" style="1" customWidth="1"/>
    <col min="1057" max="1280" width="8.08203125" style="1"/>
    <col min="1281" max="1281" width="2.25" style="1" customWidth="1"/>
    <col min="1282" max="1282" width="2.83203125" style="1" customWidth="1"/>
    <col min="1283" max="1283" width="1.75" style="1" customWidth="1"/>
    <col min="1284" max="1284" width="35" style="1" customWidth="1"/>
    <col min="1285" max="1287" width="15" style="1" customWidth="1"/>
    <col min="1288" max="1288" width="3.08203125" style="1" customWidth="1"/>
    <col min="1289" max="1289" width="8.08203125" style="1"/>
    <col min="1290" max="1290" width="10.75" style="1" bestFit="1" customWidth="1"/>
    <col min="1291" max="1291" width="8.75" style="1" bestFit="1" customWidth="1"/>
    <col min="1292" max="1292" width="8.83203125" style="1" bestFit="1" customWidth="1"/>
    <col min="1293" max="1293" width="9.33203125" style="1" customWidth="1"/>
    <col min="1294" max="1294" width="12.33203125" style="1" customWidth="1"/>
    <col min="1295" max="1295" width="33.08203125" style="1" customWidth="1"/>
    <col min="1296" max="1296" width="9.75" style="1" bestFit="1" customWidth="1"/>
    <col min="1297" max="1299" width="8.08203125" style="1"/>
    <col min="1300" max="1300" width="9.75" style="1" customWidth="1"/>
    <col min="1301" max="1301" width="8.25" style="1" bestFit="1" customWidth="1"/>
    <col min="1302" max="1303" width="8.75" style="1" bestFit="1" customWidth="1"/>
    <col min="1304" max="1304" width="8.08203125" style="1"/>
    <col min="1305" max="1305" width="2.5" style="1" customWidth="1"/>
    <col min="1306" max="1311" width="8.08203125" style="1"/>
    <col min="1312" max="1312" width="50.25" style="1" customWidth="1"/>
    <col min="1313" max="1536" width="8.08203125" style="1"/>
    <col min="1537" max="1537" width="2.25" style="1" customWidth="1"/>
    <col min="1538" max="1538" width="2.83203125" style="1" customWidth="1"/>
    <col min="1539" max="1539" width="1.75" style="1" customWidth="1"/>
    <col min="1540" max="1540" width="35" style="1" customWidth="1"/>
    <col min="1541" max="1543" width="15" style="1" customWidth="1"/>
    <col min="1544" max="1544" width="3.08203125" style="1" customWidth="1"/>
    <col min="1545" max="1545" width="8.08203125" style="1"/>
    <col min="1546" max="1546" width="10.75" style="1" bestFit="1" customWidth="1"/>
    <col min="1547" max="1547" width="8.75" style="1" bestFit="1" customWidth="1"/>
    <col min="1548" max="1548" width="8.83203125" style="1" bestFit="1" customWidth="1"/>
    <col min="1549" max="1549" width="9.33203125" style="1" customWidth="1"/>
    <col min="1550" max="1550" width="12.33203125" style="1" customWidth="1"/>
    <col min="1551" max="1551" width="33.08203125" style="1" customWidth="1"/>
    <col min="1552" max="1552" width="9.75" style="1" bestFit="1" customWidth="1"/>
    <col min="1553" max="1555" width="8.08203125" style="1"/>
    <col min="1556" max="1556" width="9.75" style="1" customWidth="1"/>
    <col min="1557" max="1557" width="8.25" style="1" bestFit="1" customWidth="1"/>
    <col min="1558" max="1559" width="8.75" style="1" bestFit="1" customWidth="1"/>
    <col min="1560" max="1560" width="8.08203125" style="1"/>
    <col min="1561" max="1561" width="2.5" style="1" customWidth="1"/>
    <col min="1562" max="1567" width="8.08203125" style="1"/>
    <col min="1568" max="1568" width="50.25" style="1" customWidth="1"/>
    <col min="1569" max="1792" width="8.08203125" style="1"/>
    <col min="1793" max="1793" width="2.25" style="1" customWidth="1"/>
    <col min="1794" max="1794" width="2.83203125" style="1" customWidth="1"/>
    <col min="1795" max="1795" width="1.75" style="1" customWidth="1"/>
    <col min="1796" max="1796" width="35" style="1" customWidth="1"/>
    <col min="1797" max="1799" width="15" style="1" customWidth="1"/>
    <col min="1800" max="1800" width="3.08203125" style="1" customWidth="1"/>
    <col min="1801" max="1801" width="8.08203125" style="1"/>
    <col min="1802" max="1802" width="10.75" style="1" bestFit="1" customWidth="1"/>
    <col min="1803" max="1803" width="8.75" style="1" bestFit="1" customWidth="1"/>
    <col min="1804" max="1804" width="8.83203125" style="1" bestFit="1" customWidth="1"/>
    <col min="1805" max="1805" width="9.33203125" style="1" customWidth="1"/>
    <col min="1806" max="1806" width="12.33203125" style="1" customWidth="1"/>
    <col min="1807" max="1807" width="33.08203125" style="1" customWidth="1"/>
    <col min="1808" max="1808" width="9.75" style="1" bestFit="1" customWidth="1"/>
    <col min="1809" max="1811" width="8.08203125" style="1"/>
    <col min="1812" max="1812" width="9.75" style="1" customWidth="1"/>
    <col min="1813" max="1813" width="8.25" style="1" bestFit="1" customWidth="1"/>
    <col min="1814" max="1815" width="8.75" style="1" bestFit="1" customWidth="1"/>
    <col min="1816" max="1816" width="8.08203125" style="1"/>
    <col min="1817" max="1817" width="2.5" style="1" customWidth="1"/>
    <col min="1818" max="1823" width="8.08203125" style="1"/>
    <col min="1824" max="1824" width="50.25" style="1" customWidth="1"/>
    <col min="1825" max="2048" width="8.08203125" style="1"/>
    <col min="2049" max="2049" width="2.25" style="1" customWidth="1"/>
    <col min="2050" max="2050" width="2.83203125" style="1" customWidth="1"/>
    <col min="2051" max="2051" width="1.75" style="1" customWidth="1"/>
    <col min="2052" max="2052" width="35" style="1" customWidth="1"/>
    <col min="2053" max="2055" width="15" style="1" customWidth="1"/>
    <col min="2056" max="2056" width="3.08203125" style="1" customWidth="1"/>
    <col min="2057" max="2057" width="8.08203125" style="1"/>
    <col min="2058" max="2058" width="10.75" style="1" bestFit="1" customWidth="1"/>
    <col min="2059" max="2059" width="8.75" style="1" bestFit="1" customWidth="1"/>
    <col min="2060" max="2060" width="8.83203125" style="1" bestFit="1" customWidth="1"/>
    <col min="2061" max="2061" width="9.33203125" style="1" customWidth="1"/>
    <col min="2062" max="2062" width="12.33203125" style="1" customWidth="1"/>
    <col min="2063" max="2063" width="33.08203125" style="1" customWidth="1"/>
    <col min="2064" max="2064" width="9.75" style="1" bestFit="1" customWidth="1"/>
    <col min="2065" max="2067" width="8.08203125" style="1"/>
    <col min="2068" max="2068" width="9.75" style="1" customWidth="1"/>
    <col min="2069" max="2069" width="8.25" style="1" bestFit="1" customWidth="1"/>
    <col min="2070" max="2071" width="8.75" style="1" bestFit="1" customWidth="1"/>
    <col min="2072" max="2072" width="8.08203125" style="1"/>
    <col min="2073" max="2073" width="2.5" style="1" customWidth="1"/>
    <col min="2074" max="2079" width="8.08203125" style="1"/>
    <col min="2080" max="2080" width="50.25" style="1" customWidth="1"/>
    <col min="2081" max="2304" width="8.08203125" style="1"/>
    <col min="2305" max="2305" width="2.25" style="1" customWidth="1"/>
    <col min="2306" max="2306" width="2.83203125" style="1" customWidth="1"/>
    <col min="2307" max="2307" width="1.75" style="1" customWidth="1"/>
    <col min="2308" max="2308" width="35" style="1" customWidth="1"/>
    <col min="2309" max="2311" width="15" style="1" customWidth="1"/>
    <col min="2312" max="2312" width="3.08203125" style="1" customWidth="1"/>
    <col min="2313" max="2313" width="8.08203125" style="1"/>
    <col min="2314" max="2314" width="10.75" style="1" bestFit="1" customWidth="1"/>
    <col min="2315" max="2315" width="8.75" style="1" bestFit="1" customWidth="1"/>
    <col min="2316" max="2316" width="8.83203125" style="1" bestFit="1" customWidth="1"/>
    <col min="2317" max="2317" width="9.33203125" style="1" customWidth="1"/>
    <col min="2318" max="2318" width="12.33203125" style="1" customWidth="1"/>
    <col min="2319" max="2319" width="33.08203125" style="1" customWidth="1"/>
    <col min="2320" max="2320" width="9.75" style="1" bestFit="1" customWidth="1"/>
    <col min="2321" max="2323" width="8.08203125" style="1"/>
    <col min="2324" max="2324" width="9.75" style="1" customWidth="1"/>
    <col min="2325" max="2325" width="8.25" style="1" bestFit="1" customWidth="1"/>
    <col min="2326" max="2327" width="8.75" style="1" bestFit="1" customWidth="1"/>
    <col min="2328" max="2328" width="8.08203125" style="1"/>
    <col min="2329" max="2329" width="2.5" style="1" customWidth="1"/>
    <col min="2330" max="2335" width="8.08203125" style="1"/>
    <col min="2336" max="2336" width="50.25" style="1" customWidth="1"/>
    <col min="2337" max="2560" width="8.08203125" style="1"/>
    <col min="2561" max="2561" width="2.25" style="1" customWidth="1"/>
    <col min="2562" max="2562" width="2.83203125" style="1" customWidth="1"/>
    <col min="2563" max="2563" width="1.75" style="1" customWidth="1"/>
    <col min="2564" max="2564" width="35" style="1" customWidth="1"/>
    <col min="2565" max="2567" width="15" style="1" customWidth="1"/>
    <col min="2568" max="2568" width="3.08203125" style="1" customWidth="1"/>
    <col min="2569" max="2569" width="8.08203125" style="1"/>
    <col min="2570" max="2570" width="10.75" style="1" bestFit="1" customWidth="1"/>
    <col min="2571" max="2571" width="8.75" style="1" bestFit="1" customWidth="1"/>
    <col min="2572" max="2572" width="8.83203125" style="1" bestFit="1" customWidth="1"/>
    <col min="2573" max="2573" width="9.33203125" style="1" customWidth="1"/>
    <col min="2574" max="2574" width="12.33203125" style="1" customWidth="1"/>
    <col min="2575" max="2575" width="33.08203125" style="1" customWidth="1"/>
    <col min="2576" max="2576" width="9.75" style="1" bestFit="1" customWidth="1"/>
    <col min="2577" max="2579" width="8.08203125" style="1"/>
    <col min="2580" max="2580" width="9.75" style="1" customWidth="1"/>
    <col min="2581" max="2581" width="8.25" style="1" bestFit="1" customWidth="1"/>
    <col min="2582" max="2583" width="8.75" style="1" bestFit="1" customWidth="1"/>
    <col min="2584" max="2584" width="8.08203125" style="1"/>
    <col min="2585" max="2585" width="2.5" style="1" customWidth="1"/>
    <col min="2586" max="2591" width="8.08203125" style="1"/>
    <col min="2592" max="2592" width="50.25" style="1" customWidth="1"/>
    <col min="2593" max="2816" width="8.08203125" style="1"/>
    <col min="2817" max="2817" width="2.25" style="1" customWidth="1"/>
    <col min="2818" max="2818" width="2.83203125" style="1" customWidth="1"/>
    <col min="2819" max="2819" width="1.75" style="1" customWidth="1"/>
    <col min="2820" max="2820" width="35" style="1" customWidth="1"/>
    <col min="2821" max="2823" width="15" style="1" customWidth="1"/>
    <col min="2824" max="2824" width="3.08203125" style="1" customWidth="1"/>
    <col min="2825" max="2825" width="8.08203125" style="1"/>
    <col min="2826" max="2826" width="10.75" style="1" bestFit="1" customWidth="1"/>
    <col min="2827" max="2827" width="8.75" style="1" bestFit="1" customWidth="1"/>
    <col min="2828" max="2828" width="8.83203125" style="1" bestFit="1" customWidth="1"/>
    <col min="2829" max="2829" width="9.33203125" style="1" customWidth="1"/>
    <col min="2830" max="2830" width="12.33203125" style="1" customWidth="1"/>
    <col min="2831" max="2831" width="33.08203125" style="1" customWidth="1"/>
    <col min="2832" max="2832" width="9.75" style="1" bestFit="1" customWidth="1"/>
    <col min="2833" max="2835" width="8.08203125" style="1"/>
    <col min="2836" max="2836" width="9.75" style="1" customWidth="1"/>
    <col min="2837" max="2837" width="8.25" style="1" bestFit="1" customWidth="1"/>
    <col min="2838" max="2839" width="8.75" style="1" bestFit="1" customWidth="1"/>
    <col min="2840" max="2840" width="8.08203125" style="1"/>
    <col min="2841" max="2841" width="2.5" style="1" customWidth="1"/>
    <col min="2842" max="2847" width="8.08203125" style="1"/>
    <col min="2848" max="2848" width="50.25" style="1" customWidth="1"/>
    <col min="2849" max="3072" width="8.08203125" style="1"/>
    <col min="3073" max="3073" width="2.25" style="1" customWidth="1"/>
    <col min="3074" max="3074" width="2.83203125" style="1" customWidth="1"/>
    <col min="3075" max="3075" width="1.75" style="1" customWidth="1"/>
    <col min="3076" max="3076" width="35" style="1" customWidth="1"/>
    <col min="3077" max="3079" width="15" style="1" customWidth="1"/>
    <col min="3080" max="3080" width="3.08203125" style="1" customWidth="1"/>
    <col min="3081" max="3081" width="8.08203125" style="1"/>
    <col min="3082" max="3082" width="10.75" style="1" bestFit="1" customWidth="1"/>
    <col min="3083" max="3083" width="8.75" style="1" bestFit="1" customWidth="1"/>
    <col min="3084" max="3084" width="8.83203125" style="1" bestFit="1" customWidth="1"/>
    <col min="3085" max="3085" width="9.33203125" style="1" customWidth="1"/>
    <col min="3086" max="3086" width="12.33203125" style="1" customWidth="1"/>
    <col min="3087" max="3087" width="33.08203125" style="1" customWidth="1"/>
    <col min="3088" max="3088" width="9.75" style="1" bestFit="1" customWidth="1"/>
    <col min="3089" max="3091" width="8.08203125" style="1"/>
    <col min="3092" max="3092" width="9.75" style="1" customWidth="1"/>
    <col min="3093" max="3093" width="8.25" style="1" bestFit="1" customWidth="1"/>
    <col min="3094" max="3095" width="8.75" style="1" bestFit="1" customWidth="1"/>
    <col min="3096" max="3096" width="8.08203125" style="1"/>
    <col min="3097" max="3097" width="2.5" style="1" customWidth="1"/>
    <col min="3098" max="3103" width="8.08203125" style="1"/>
    <col min="3104" max="3104" width="50.25" style="1" customWidth="1"/>
    <col min="3105" max="3328" width="8.08203125" style="1"/>
    <col min="3329" max="3329" width="2.25" style="1" customWidth="1"/>
    <col min="3330" max="3330" width="2.83203125" style="1" customWidth="1"/>
    <col min="3331" max="3331" width="1.75" style="1" customWidth="1"/>
    <col min="3332" max="3332" width="35" style="1" customWidth="1"/>
    <col min="3333" max="3335" width="15" style="1" customWidth="1"/>
    <col min="3336" max="3336" width="3.08203125" style="1" customWidth="1"/>
    <col min="3337" max="3337" width="8.08203125" style="1"/>
    <col min="3338" max="3338" width="10.75" style="1" bestFit="1" customWidth="1"/>
    <col min="3339" max="3339" width="8.75" style="1" bestFit="1" customWidth="1"/>
    <col min="3340" max="3340" width="8.83203125" style="1" bestFit="1" customWidth="1"/>
    <col min="3341" max="3341" width="9.33203125" style="1" customWidth="1"/>
    <col min="3342" max="3342" width="12.33203125" style="1" customWidth="1"/>
    <col min="3343" max="3343" width="33.08203125" style="1" customWidth="1"/>
    <col min="3344" max="3344" width="9.75" style="1" bestFit="1" customWidth="1"/>
    <col min="3345" max="3347" width="8.08203125" style="1"/>
    <col min="3348" max="3348" width="9.75" style="1" customWidth="1"/>
    <col min="3349" max="3349" width="8.25" style="1" bestFit="1" customWidth="1"/>
    <col min="3350" max="3351" width="8.75" style="1" bestFit="1" customWidth="1"/>
    <col min="3352" max="3352" width="8.08203125" style="1"/>
    <col min="3353" max="3353" width="2.5" style="1" customWidth="1"/>
    <col min="3354" max="3359" width="8.08203125" style="1"/>
    <col min="3360" max="3360" width="50.25" style="1" customWidth="1"/>
    <col min="3361" max="3584" width="8.08203125" style="1"/>
    <col min="3585" max="3585" width="2.25" style="1" customWidth="1"/>
    <col min="3586" max="3586" width="2.83203125" style="1" customWidth="1"/>
    <col min="3587" max="3587" width="1.75" style="1" customWidth="1"/>
    <col min="3588" max="3588" width="35" style="1" customWidth="1"/>
    <col min="3589" max="3591" width="15" style="1" customWidth="1"/>
    <col min="3592" max="3592" width="3.08203125" style="1" customWidth="1"/>
    <col min="3593" max="3593" width="8.08203125" style="1"/>
    <col min="3594" max="3594" width="10.75" style="1" bestFit="1" customWidth="1"/>
    <col min="3595" max="3595" width="8.75" style="1" bestFit="1" customWidth="1"/>
    <col min="3596" max="3596" width="8.83203125" style="1" bestFit="1" customWidth="1"/>
    <col min="3597" max="3597" width="9.33203125" style="1" customWidth="1"/>
    <col min="3598" max="3598" width="12.33203125" style="1" customWidth="1"/>
    <col min="3599" max="3599" width="33.08203125" style="1" customWidth="1"/>
    <col min="3600" max="3600" width="9.75" style="1" bestFit="1" customWidth="1"/>
    <col min="3601" max="3603" width="8.08203125" style="1"/>
    <col min="3604" max="3604" width="9.75" style="1" customWidth="1"/>
    <col min="3605" max="3605" width="8.25" style="1" bestFit="1" customWidth="1"/>
    <col min="3606" max="3607" width="8.75" style="1" bestFit="1" customWidth="1"/>
    <col min="3608" max="3608" width="8.08203125" style="1"/>
    <col min="3609" max="3609" width="2.5" style="1" customWidth="1"/>
    <col min="3610" max="3615" width="8.08203125" style="1"/>
    <col min="3616" max="3616" width="50.25" style="1" customWidth="1"/>
    <col min="3617" max="3840" width="8.08203125" style="1"/>
    <col min="3841" max="3841" width="2.25" style="1" customWidth="1"/>
    <col min="3842" max="3842" width="2.83203125" style="1" customWidth="1"/>
    <col min="3843" max="3843" width="1.75" style="1" customWidth="1"/>
    <col min="3844" max="3844" width="35" style="1" customWidth="1"/>
    <col min="3845" max="3847" width="15" style="1" customWidth="1"/>
    <col min="3848" max="3848" width="3.08203125" style="1" customWidth="1"/>
    <col min="3849" max="3849" width="8.08203125" style="1"/>
    <col min="3850" max="3850" width="10.75" style="1" bestFit="1" customWidth="1"/>
    <col min="3851" max="3851" width="8.75" style="1" bestFit="1" customWidth="1"/>
    <col min="3852" max="3852" width="8.83203125" style="1" bestFit="1" customWidth="1"/>
    <col min="3853" max="3853" width="9.33203125" style="1" customWidth="1"/>
    <col min="3854" max="3854" width="12.33203125" style="1" customWidth="1"/>
    <col min="3855" max="3855" width="33.08203125" style="1" customWidth="1"/>
    <col min="3856" max="3856" width="9.75" style="1" bestFit="1" customWidth="1"/>
    <col min="3857" max="3859" width="8.08203125" style="1"/>
    <col min="3860" max="3860" width="9.75" style="1" customWidth="1"/>
    <col min="3861" max="3861" width="8.25" style="1" bestFit="1" customWidth="1"/>
    <col min="3862" max="3863" width="8.75" style="1" bestFit="1" customWidth="1"/>
    <col min="3864" max="3864" width="8.08203125" style="1"/>
    <col min="3865" max="3865" width="2.5" style="1" customWidth="1"/>
    <col min="3866" max="3871" width="8.08203125" style="1"/>
    <col min="3872" max="3872" width="50.25" style="1" customWidth="1"/>
    <col min="3873" max="4096" width="8.08203125" style="1"/>
    <col min="4097" max="4097" width="2.25" style="1" customWidth="1"/>
    <col min="4098" max="4098" width="2.83203125" style="1" customWidth="1"/>
    <col min="4099" max="4099" width="1.75" style="1" customWidth="1"/>
    <col min="4100" max="4100" width="35" style="1" customWidth="1"/>
    <col min="4101" max="4103" width="15" style="1" customWidth="1"/>
    <col min="4104" max="4104" width="3.08203125" style="1" customWidth="1"/>
    <col min="4105" max="4105" width="8.08203125" style="1"/>
    <col min="4106" max="4106" width="10.75" style="1" bestFit="1" customWidth="1"/>
    <col min="4107" max="4107" width="8.75" style="1" bestFit="1" customWidth="1"/>
    <col min="4108" max="4108" width="8.83203125" style="1" bestFit="1" customWidth="1"/>
    <col min="4109" max="4109" width="9.33203125" style="1" customWidth="1"/>
    <col min="4110" max="4110" width="12.33203125" style="1" customWidth="1"/>
    <col min="4111" max="4111" width="33.08203125" style="1" customWidth="1"/>
    <col min="4112" max="4112" width="9.75" style="1" bestFit="1" customWidth="1"/>
    <col min="4113" max="4115" width="8.08203125" style="1"/>
    <col min="4116" max="4116" width="9.75" style="1" customWidth="1"/>
    <col min="4117" max="4117" width="8.25" style="1" bestFit="1" customWidth="1"/>
    <col min="4118" max="4119" width="8.75" style="1" bestFit="1" customWidth="1"/>
    <col min="4120" max="4120" width="8.08203125" style="1"/>
    <col min="4121" max="4121" width="2.5" style="1" customWidth="1"/>
    <col min="4122" max="4127" width="8.08203125" style="1"/>
    <col min="4128" max="4128" width="50.25" style="1" customWidth="1"/>
    <col min="4129" max="4352" width="8.08203125" style="1"/>
    <col min="4353" max="4353" width="2.25" style="1" customWidth="1"/>
    <col min="4354" max="4354" width="2.83203125" style="1" customWidth="1"/>
    <col min="4355" max="4355" width="1.75" style="1" customWidth="1"/>
    <col min="4356" max="4356" width="35" style="1" customWidth="1"/>
    <col min="4357" max="4359" width="15" style="1" customWidth="1"/>
    <col min="4360" max="4360" width="3.08203125" style="1" customWidth="1"/>
    <col min="4361" max="4361" width="8.08203125" style="1"/>
    <col min="4362" max="4362" width="10.75" style="1" bestFit="1" customWidth="1"/>
    <col min="4363" max="4363" width="8.75" style="1" bestFit="1" customWidth="1"/>
    <col min="4364" max="4364" width="8.83203125" style="1" bestFit="1" customWidth="1"/>
    <col min="4365" max="4365" width="9.33203125" style="1" customWidth="1"/>
    <col min="4366" max="4366" width="12.33203125" style="1" customWidth="1"/>
    <col min="4367" max="4367" width="33.08203125" style="1" customWidth="1"/>
    <col min="4368" max="4368" width="9.75" style="1" bestFit="1" customWidth="1"/>
    <col min="4369" max="4371" width="8.08203125" style="1"/>
    <col min="4372" max="4372" width="9.75" style="1" customWidth="1"/>
    <col min="4373" max="4373" width="8.25" style="1" bestFit="1" customWidth="1"/>
    <col min="4374" max="4375" width="8.75" style="1" bestFit="1" customWidth="1"/>
    <col min="4376" max="4376" width="8.08203125" style="1"/>
    <col min="4377" max="4377" width="2.5" style="1" customWidth="1"/>
    <col min="4378" max="4383" width="8.08203125" style="1"/>
    <col min="4384" max="4384" width="50.25" style="1" customWidth="1"/>
    <col min="4385" max="4608" width="8.08203125" style="1"/>
    <col min="4609" max="4609" width="2.25" style="1" customWidth="1"/>
    <col min="4610" max="4610" width="2.83203125" style="1" customWidth="1"/>
    <col min="4611" max="4611" width="1.75" style="1" customWidth="1"/>
    <col min="4612" max="4612" width="35" style="1" customWidth="1"/>
    <col min="4613" max="4615" width="15" style="1" customWidth="1"/>
    <col min="4616" max="4616" width="3.08203125" style="1" customWidth="1"/>
    <col min="4617" max="4617" width="8.08203125" style="1"/>
    <col min="4618" max="4618" width="10.75" style="1" bestFit="1" customWidth="1"/>
    <col min="4619" max="4619" width="8.75" style="1" bestFit="1" customWidth="1"/>
    <col min="4620" max="4620" width="8.83203125" style="1" bestFit="1" customWidth="1"/>
    <col min="4621" max="4621" width="9.33203125" style="1" customWidth="1"/>
    <col min="4622" max="4622" width="12.33203125" style="1" customWidth="1"/>
    <col min="4623" max="4623" width="33.08203125" style="1" customWidth="1"/>
    <col min="4624" max="4624" width="9.75" style="1" bestFit="1" customWidth="1"/>
    <col min="4625" max="4627" width="8.08203125" style="1"/>
    <col min="4628" max="4628" width="9.75" style="1" customWidth="1"/>
    <col min="4629" max="4629" width="8.25" style="1" bestFit="1" customWidth="1"/>
    <col min="4630" max="4631" width="8.75" style="1" bestFit="1" customWidth="1"/>
    <col min="4632" max="4632" width="8.08203125" style="1"/>
    <col min="4633" max="4633" width="2.5" style="1" customWidth="1"/>
    <col min="4634" max="4639" width="8.08203125" style="1"/>
    <col min="4640" max="4640" width="50.25" style="1" customWidth="1"/>
    <col min="4641" max="4864" width="8.08203125" style="1"/>
    <col min="4865" max="4865" width="2.25" style="1" customWidth="1"/>
    <col min="4866" max="4866" width="2.83203125" style="1" customWidth="1"/>
    <col min="4867" max="4867" width="1.75" style="1" customWidth="1"/>
    <col min="4868" max="4868" width="35" style="1" customWidth="1"/>
    <col min="4869" max="4871" width="15" style="1" customWidth="1"/>
    <col min="4872" max="4872" width="3.08203125" style="1" customWidth="1"/>
    <col min="4873" max="4873" width="8.08203125" style="1"/>
    <col min="4874" max="4874" width="10.75" style="1" bestFit="1" customWidth="1"/>
    <col min="4875" max="4875" width="8.75" style="1" bestFit="1" customWidth="1"/>
    <col min="4876" max="4876" width="8.83203125" style="1" bestFit="1" customWidth="1"/>
    <col min="4877" max="4877" width="9.33203125" style="1" customWidth="1"/>
    <col min="4878" max="4878" width="12.33203125" style="1" customWidth="1"/>
    <col min="4879" max="4879" width="33.08203125" style="1" customWidth="1"/>
    <col min="4880" max="4880" width="9.75" style="1" bestFit="1" customWidth="1"/>
    <col min="4881" max="4883" width="8.08203125" style="1"/>
    <col min="4884" max="4884" width="9.75" style="1" customWidth="1"/>
    <col min="4885" max="4885" width="8.25" style="1" bestFit="1" customWidth="1"/>
    <col min="4886" max="4887" width="8.75" style="1" bestFit="1" customWidth="1"/>
    <col min="4888" max="4888" width="8.08203125" style="1"/>
    <col min="4889" max="4889" width="2.5" style="1" customWidth="1"/>
    <col min="4890" max="4895" width="8.08203125" style="1"/>
    <col min="4896" max="4896" width="50.25" style="1" customWidth="1"/>
    <col min="4897" max="5120" width="8.08203125" style="1"/>
    <col min="5121" max="5121" width="2.25" style="1" customWidth="1"/>
    <col min="5122" max="5122" width="2.83203125" style="1" customWidth="1"/>
    <col min="5123" max="5123" width="1.75" style="1" customWidth="1"/>
    <col min="5124" max="5124" width="35" style="1" customWidth="1"/>
    <col min="5125" max="5127" width="15" style="1" customWidth="1"/>
    <col min="5128" max="5128" width="3.08203125" style="1" customWidth="1"/>
    <col min="5129" max="5129" width="8.08203125" style="1"/>
    <col min="5130" max="5130" width="10.75" style="1" bestFit="1" customWidth="1"/>
    <col min="5131" max="5131" width="8.75" style="1" bestFit="1" customWidth="1"/>
    <col min="5132" max="5132" width="8.83203125" style="1" bestFit="1" customWidth="1"/>
    <col min="5133" max="5133" width="9.33203125" style="1" customWidth="1"/>
    <col min="5134" max="5134" width="12.33203125" style="1" customWidth="1"/>
    <col min="5135" max="5135" width="33.08203125" style="1" customWidth="1"/>
    <col min="5136" max="5136" width="9.75" style="1" bestFit="1" customWidth="1"/>
    <col min="5137" max="5139" width="8.08203125" style="1"/>
    <col min="5140" max="5140" width="9.75" style="1" customWidth="1"/>
    <col min="5141" max="5141" width="8.25" style="1" bestFit="1" customWidth="1"/>
    <col min="5142" max="5143" width="8.75" style="1" bestFit="1" customWidth="1"/>
    <col min="5144" max="5144" width="8.08203125" style="1"/>
    <col min="5145" max="5145" width="2.5" style="1" customWidth="1"/>
    <col min="5146" max="5151" width="8.08203125" style="1"/>
    <col min="5152" max="5152" width="50.25" style="1" customWidth="1"/>
    <col min="5153" max="5376" width="8.08203125" style="1"/>
    <col min="5377" max="5377" width="2.25" style="1" customWidth="1"/>
    <col min="5378" max="5378" width="2.83203125" style="1" customWidth="1"/>
    <col min="5379" max="5379" width="1.75" style="1" customWidth="1"/>
    <col min="5380" max="5380" width="35" style="1" customWidth="1"/>
    <col min="5381" max="5383" width="15" style="1" customWidth="1"/>
    <col min="5384" max="5384" width="3.08203125" style="1" customWidth="1"/>
    <col min="5385" max="5385" width="8.08203125" style="1"/>
    <col min="5386" max="5386" width="10.75" style="1" bestFit="1" customWidth="1"/>
    <col min="5387" max="5387" width="8.75" style="1" bestFit="1" customWidth="1"/>
    <col min="5388" max="5388" width="8.83203125" style="1" bestFit="1" customWidth="1"/>
    <col min="5389" max="5389" width="9.33203125" style="1" customWidth="1"/>
    <col min="5390" max="5390" width="12.33203125" style="1" customWidth="1"/>
    <col min="5391" max="5391" width="33.08203125" style="1" customWidth="1"/>
    <col min="5392" max="5392" width="9.75" style="1" bestFit="1" customWidth="1"/>
    <col min="5393" max="5395" width="8.08203125" style="1"/>
    <col min="5396" max="5396" width="9.75" style="1" customWidth="1"/>
    <col min="5397" max="5397" width="8.25" style="1" bestFit="1" customWidth="1"/>
    <col min="5398" max="5399" width="8.75" style="1" bestFit="1" customWidth="1"/>
    <col min="5400" max="5400" width="8.08203125" style="1"/>
    <col min="5401" max="5401" width="2.5" style="1" customWidth="1"/>
    <col min="5402" max="5407" width="8.08203125" style="1"/>
    <col min="5408" max="5408" width="50.25" style="1" customWidth="1"/>
    <col min="5409" max="5632" width="8.08203125" style="1"/>
    <col min="5633" max="5633" width="2.25" style="1" customWidth="1"/>
    <col min="5634" max="5634" width="2.83203125" style="1" customWidth="1"/>
    <col min="5635" max="5635" width="1.75" style="1" customWidth="1"/>
    <col min="5636" max="5636" width="35" style="1" customWidth="1"/>
    <col min="5637" max="5639" width="15" style="1" customWidth="1"/>
    <col min="5640" max="5640" width="3.08203125" style="1" customWidth="1"/>
    <col min="5641" max="5641" width="8.08203125" style="1"/>
    <col min="5642" max="5642" width="10.75" style="1" bestFit="1" customWidth="1"/>
    <col min="5643" max="5643" width="8.75" style="1" bestFit="1" customWidth="1"/>
    <col min="5644" max="5644" width="8.83203125" style="1" bestFit="1" customWidth="1"/>
    <col min="5645" max="5645" width="9.33203125" style="1" customWidth="1"/>
    <col min="5646" max="5646" width="12.33203125" style="1" customWidth="1"/>
    <col min="5647" max="5647" width="33.08203125" style="1" customWidth="1"/>
    <col min="5648" max="5648" width="9.75" style="1" bestFit="1" customWidth="1"/>
    <col min="5649" max="5651" width="8.08203125" style="1"/>
    <col min="5652" max="5652" width="9.75" style="1" customWidth="1"/>
    <col min="5653" max="5653" width="8.25" style="1" bestFit="1" customWidth="1"/>
    <col min="5654" max="5655" width="8.75" style="1" bestFit="1" customWidth="1"/>
    <col min="5656" max="5656" width="8.08203125" style="1"/>
    <col min="5657" max="5657" width="2.5" style="1" customWidth="1"/>
    <col min="5658" max="5663" width="8.08203125" style="1"/>
    <col min="5664" max="5664" width="50.25" style="1" customWidth="1"/>
    <col min="5665" max="5888" width="8.08203125" style="1"/>
    <col min="5889" max="5889" width="2.25" style="1" customWidth="1"/>
    <col min="5890" max="5890" width="2.83203125" style="1" customWidth="1"/>
    <col min="5891" max="5891" width="1.75" style="1" customWidth="1"/>
    <col min="5892" max="5892" width="35" style="1" customWidth="1"/>
    <col min="5893" max="5895" width="15" style="1" customWidth="1"/>
    <col min="5896" max="5896" width="3.08203125" style="1" customWidth="1"/>
    <col min="5897" max="5897" width="8.08203125" style="1"/>
    <col min="5898" max="5898" width="10.75" style="1" bestFit="1" customWidth="1"/>
    <col min="5899" max="5899" width="8.75" style="1" bestFit="1" customWidth="1"/>
    <col min="5900" max="5900" width="8.83203125" style="1" bestFit="1" customWidth="1"/>
    <col min="5901" max="5901" width="9.33203125" style="1" customWidth="1"/>
    <col min="5902" max="5902" width="12.33203125" style="1" customWidth="1"/>
    <col min="5903" max="5903" width="33.08203125" style="1" customWidth="1"/>
    <col min="5904" max="5904" width="9.75" style="1" bestFit="1" customWidth="1"/>
    <col min="5905" max="5907" width="8.08203125" style="1"/>
    <col min="5908" max="5908" width="9.75" style="1" customWidth="1"/>
    <col min="5909" max="5909" width="8.25" style="1" bestFit="1" customWidth="1"/>
    <col min="5910" max="5911" width="8.75" style="1" bestFit="1" customWidth="1"/>
    <col min="5912" max="5912" width="8.08203125" style="1"/>
    <col min="5913" max="5913" width="2.5" style="1" customWidth="1"/>
    <col min="5914" max="5919" width="8.08203125" style="1"/>
    <col min="5920" max="5920" width="50.25" style="1" customWidth="1"/>
    <col min="5921" max="6144" width="8.08203125" style="1"/>
    <col min="6145" max="6145" width="2.25" style="1" customWidth="1"/>
    <col min="6146" max="6146" width="2.83203125" style="1" customWidth="1"/>
    <col min="6147" max="6147" width="1.75" style="1" customWidth="1"/>
    <col min="6148" max="6148" width="35" style="1" customWidth="1"/>
    <col min="6149" max="6151" width="15" style="1" customWidth="1"/>
    <col min="6152" max="6152" width="3.08203125" style="1" customWidth="1"/>
    <col min="6153" max="6153" width="8.08203125" style="1"/>
    <col min="6154" max="6154" width="10.75" style="1" bestFit="1" customWidth="1"/>
    <col min="6155" max="6155" width="8.75" style="1" bestFit="1" customWidth="1"/>
    <col min="6156" max="6156" width="8.83203125" style="1" bestFit="1" customWidth="1"/>
    <col min="6157" max="6157" width="9.33203125" style="1" customWidth="1"/>
    <col min="6158" max="6158" width="12.33203125" style="1" customWidth="1"/>
    <col min="6159" max="6159" width="33.08203125" style="1" customWidth="1"/>
    <col min="6160" max="6160" width="9.75" style="1" bestFit="1" customWidth="1"/>
    <col min="6161" max="6163" width="8.08203125" style="1"/>
    <col min="6164" max="6164" width="9.75" style="1" customWidth="1"/>
    <col min="6165" max="6165" width="8.25" style="1" bestFit="1" customWidth="1"/>
    <col min="6166" max="6167" width="8.75" style="1" bestFit="1" customWidth="1"/>
    <col min="6168" max="6168" width="8.08203125" style="1"/>
    <col min="6169" max="6169" width="2.5" style="1" customWidth="1"/>
    <col min="6170" max="6175" width="8.08203125" style="1"/>
    <col min="6176" max="6176" width="50.25" style="1" customWidth="1"/>
    <col min="6177" max="6400" width="8.08203125" style="1"/>
    <col min="6401" max="6401" width="2.25" style="1" customWidth="1"/>
    <col min="6402" max="6402" width="2.83203125" style="1" customWidth="1"/>
    <col min="6403" max="6403" width="1.75" style="1" customWidth="1"/>
    <col min="6404" max="6404" width="35" style="1" customWidth="1"/>
    <col min="6405" max="6407" width="15" style="1" customWidth="1"/>
    <col min="6408" max="6408" width="3.08203125" style="1" customWidth="1"/>
    <col min="6409" max="6409" width="8.08203125" style="1"/>
    <col min="6410" max="6410" width="10.75" style="1" bestFit="1" customWidth="1"/>
    <col min="6411" max="6411" width="8.75" style="1" bestFit="1" customWidth="1"/>
    <col min="6412" max="6412" width="8.83203125" style="1" bestFit="1" customWidth="1"/>
    <col min="6413" max="6413" width="9.33203125" style="1" customWidth="1"/>
    <col min="6414" max="6414" width="12.33203125" style="1" customWidth="1"/>
    <col min="6415" max="6415" width="33.08203125" style="1" customWidth="1"/>
    <col min="6416" max="6416" width="9.75" style="1" bestFit="1" customWidth="1"/>
    <col min="6417" max="6419" width="8.08203125" style="1"/>
    <col min="6420" max="6420" width="9.75" style="1" customWidth="1"/>
    <col min="6421" max="6421" width="8.25" style="1" bestFit="1" customWidth="1"/>
    <col min="6422" max="6423" width="8.75" style="1" bestFit="1" customWidth="1"/>
    <col min="6424" max="6424" width="8.08203125" style="1"/>
    <col min="6425" max="6425" width="2.5" style="1" customWidth="1"/>
    <col min="6426" max="6431" width="8.08203125" style="1"/>
    <col min="6432" max="6432" width="50.25" style="1" customWidth="1"/>
    <col min="6433" max="6656" width="8.08203125" style="1"/>
    <col min="6657" max="6657" width="2.25" style="1" customWidth="1"/>
    <col min="6658" max="6658" width="2.83203125" style="1" customWidth="1"/>
    <col min="6659" max="6659" width="1.75" style="1" customWidth="1"/>
    <col min="6660" max="6660" width="35" style="1" customWidth="1"/>
    <col min="6661" max="6663" width="15" style="1" customWidth="1"/>
    <col min="6664" max="6664" width="3.08203125" style="1" customWidth="1"/>
    <col min="6665" max="6665" width="8.08203125" style="1"/>
    <col min="6666" max="6666" width="10.75" style="1" bestFit="1" customWidth="1"/>
    <col min="6667" max="6667" width="8.75" style="1" bestFit="1" customWidth="1"/>
    <col min="6668" max="6668" width="8.83203125" style="1" bestFit="1" customWidth="1"/>
    <col min="6669" max="6669" width="9.33203125" style="1" customWidth="1"/>
    <col min="6670" max="6670" width="12.33203125" style="1" customWidth="1"/>
    <col min="6671" max="6671" width="33.08203125" style="1" customWidth="1"/>
    <col min="6672" max="6672" width="9.75" style="1" bestFit="1" customWidth="1"/>
    <col min="6673" max="6675" width="8.08203125" style="1"/>
    <col min="6676" max="6676" width="9.75" style="1" customWidth="1"/>
    <col min="6677" max="6677" width="8.25" style="1" bestFit="1" customWidth="1"/>
    <col min="6678" max="6679" width="8.75" style="1" bestFit="1" customWidth="1"/>
    <col min="6680" max="6680" width="8.08203125" style="1"/>
    <col min="6681" max="6681" width="2.5" style="1" customWidth="1"/>
    <col min="6682" max="6687" width="8.08203125" style="1"/>
    <col min="6688" max="6688" width="50.25" style="1" customWidth="1"/>
    <col min="6689" max="6912" width="8.08203125" style="1"/>
    <col min="6913" max="6913" width="2.25" style="1" customWidth="1"/>
    <col min="6914" max="6914" width="2.83203125" style="1" customWidth="1"/>
    <col min="6915" max="6915" width="1.75" style="1" customWidth="1"/>
    <col min="6916" max="6916" width="35" style="1" customWidth="1"/>
    <col min="6917" max="6919" width="15" style="1" customWidth="1"/>
    <col min="6920" max="6920" width="3.08203125" style="1" customWidth="1"/>
    <col min="6921" max="6921" width="8.08203125" style="1"/>
    <col min="6922" max="6922" width="10.75" style="1" bestFit="1" customWidth="1"/>
    <col min="6923" max="6923" width="8.75" style="1" bestFit="1" customWidth="1"/>
    <col min="6924" max="6924" width="8.83203125" style="1" bestFit="1" customWidth="1"/>
    <col min="6925" max="6925" width="9.33203125" style="1" customWidth="1"/>
    <col min="6926" max="6926" width="12.33203125" style="1" customWidth="1"/>
    <col min="6927" max="6927" width="33.08203125" style="1" customWidth="1"/>
    <col min="6928" max="6928" width="9.75" style="1" bestFit="1" customWidth="1"/>
    <col min="6929" max="6931" width="8.08203125" style="1"/>
    <col min="6932" max="6932" width="9.75" style="1" customWidth="1"/>
    <col min="6933" max="6933" width="8.25" style="1" bestFit="1" customWidth="1"/>
    <col min="6934" max="6935" width="8.75" style="1" bestFit="1" customWidth="1"/>
    <col min="6936" max="6936" width="8.08203125" style="1"/>
    <col min="6937" max="6937" width="2.5" style="1" customWidth="1"/>
    <col min="6938" max="6943" width="8.08203125" style="1"/>
    <col min="6944" max="6944" width="50.25" style="1" customWidth="1"/>
    <col min="6945" max="7168" width="8.08203125" style="1"/>
    <col min="7169" max="7169" width="2.25" style="1" customWidth="1"/>
    <col min="7170" max="7170" width="2.83203125" style="1" customWidth="1"/>
    <col min="7171" max="7171" width="1.75" style="1" customWidth="1"/>
    <col min="7172" max="7172" width="35" style="1" customWidth="1"/>
    <col min="7173" max="7175" width="15" style="1" customWidth="1"/>
    <col min="7176" max="7176" width="3.08203125" style="1" customWidth="1"/>
    <col min="7177" max="7177" width="8.08203125" style="1"/>
    <col min="7178" max="7178" width="10.75" style="1" bestFit="1" customWidth="1"/>
    <col min="7179" max="7179" width="8.75" style="1" bestFit="1" customWidth="1"/>
    <col min="7180" max="7180" width="8.83203125" style="1" bestFit="1" customWidth="1"/>
    <col min="7181" max="7181" width="9.33203125" style="1" customWidth="1"/>
    <col min="7182" max="7182" width="12.33203125" style="1" customWidth="1"/>
    <col min="7183" max="7183" width="33.08203125" style="1" customWidth="1"/>
    <col min="7184" max="7184" width="9.75" style="1" bestFit="1" customWidth="1"/>
    <col min="7185" max="7187" width="8.08203125" style="1"/>
    <col min="7188" max="7188" width="9.75" style="1" customWidth="1"/>
    <col min="7189" max="7189" width="8.25" style="1" bestFit="1" customWidth="1"/>
    <col min="7190" max="7191" width="8.75" style="1" bestFit="1" customWidth="1"/>
    <col min="7192" max="7192" width="8.08203125" style="1"/>
    <col min="7193" max="7193" width="2.5" style="1" customWidth="1"/>
    <col min="7194" max="7199" width="8.08203125" style="1"/>
    <col min="7200" max="7200" width="50.25" style="1" customWidth="1"/>
    <col min="7201" max="7424" width="8.08203125" style="1"/>
    <col min="7425" max="7425" width="2.25" style="1" customWidth="1"/>
    <col min="7426" max="7426" width="2.83203125" style="1" customWidth="1"/>
    <col min="7427" max="7427" width="1.75" style="1" customWidth="1"/>
    <col min="7428" max="7428" width="35" style="1" customWidth="1"/>
    <col min="7429" max="7431" width="15" style="1" customWidth="1"/>
    <col min="7432" max="7432" width="3.08203125" style="1" customWidth="1"/>
    <col min="7433" max="7433" width="8.08203125" style="1"/>
    <col min="7434" max="7434" width="10.75" style="1" bestFit="1" customWidth="1"/>
    <col min="7435" max="7435" width="8.75" style="1" bestFit="1" customWidth="1"/>
    <col min="7436" max="7436" width="8.83203125" style="1" bestFit="1" customWidth="1"/>
    <col min="7437" max="7437" width="9.33203125" style="1" customWidth="1"/>
    <col min="7438" max="7438" width="12.33203125" style="1" customWidth="1"/>
    <col min="7439" max="7439" width="33.08203125" style="1" customWidth="1"/>
    <col min="7440" max="7440" width="9.75" style="1" bestFit="1" customWidth="1"/>
    <col min="7441" max="7443" width="8.08203125" style="1"/>
    <col min="7444" max="7444" width="9.75" style="1" customWidth="1"/>
    <col min="7445" max="7445" width="8.25" style="1" bestFit="1" customWidth="1"/>
    <col min="7446" max="7447" width="8.75" style="1" bestFit="1" customWidth="1"/>
    <col min="7448" max="7448" width="8.08203125" style="1"/>
    <col min="7449" max="7449" width="2.5" style="1" customWidth="1"/>
    <col min="7450" max="7455" width="8.08203125" style="1"/>
    <col min="7456" max="7456" width="50.25" style="1" customWidth="1"/>
    <col min="7457" max="7680" width="8.08203125" style="1"/>
    <col min="7681" max="7681" width="2.25" style="1" customWidth="1"/>
    <col min="7682" max="7682" width="2.83203125" style="1" customWidth="1"/>
    <col min="7683" max="7683" width="1.75" style="1" customWidth="1"/>
    <col min="7684" max="7684" width="35" style="1" customWidth="1"/>
    <col min="7685" max="7687" width="15" style="1" customWidth="1"/>
    <col min="7688" max="7688" width="3.08203125" style="1" customWidth="1"/>
    <col min="7689" max="7689" width="8.08203125" style="1"/>
    <col min="7690" max="7690" width="10.75" style="1" bestFit="1" customWidth="1"/>
    <col min="7691" max="7691" width="8.75" style="1" bestFit="1" customWidth="1"/>
    <col min="7692" max="7692" width="8.83203125" style="1" bestFit="1" customWidth="1"/>
    <col min="7693" max="7693" width="9.33203125" style="1" customWidth="1"/>
    <col min="7694" max="7694" width="12.33203125" style="1" customWidth="1"/>
    <col min="7695" max="7695" width="33.08203125" style="1" customWidth="1"/>
    <col min="7696" max="7696" width="9.75" style="1" bestFit="1" customWidth="1"/>
    <col min="7697" max="7699" width="8.08203125" style="1"/>
    <col min="7700" max="7700" width="9.75" style="1" customWidth="1"/>
    <col min="7701" max="7701" width="8.25" style="1" bestFit="1" customWidth="1"/>
    <col min="7702" max="7703" width="8.75" style="1" bestFit="1" customWidth="1"/>
    <col min="7704" max="7704" width="8.08203125" style="1"/>
    <col min="7705" max="7705" width="2.5" style="1" customWidth="1"/>
    <col min="7706" max="7711" width="8.08203125" style="1"/>
    <col min="7712" max="7712" width="50.25" style="1" customWidth="1"/>
    <col min="7713" max="7936" width="8.08203125" style="1"/>
    <col min="7937" max="7937" width="2.25" style="1" customWidth="1"/>
    <col min="7938" max="7938" width="2.83203125" style="1" customWidth="1"/>
    <col min="7939" max="7939" width="1.75" style="1" customWidth="1"/>
    <col min="7940" max="7940" width="35" style="1" customWidth="1"/>
    <col min="7941" max="7943" width="15" style="1" customWidth="1"/>
    <col min="7944" max="7944" width="3.08203125" style="1" customWidth="1"/>
    <col min="7945" max="7945" width="8.08203125" style="1"/>
    <col min="7946" max="7946" width="10.75" style="1" bestFit="1" customWidth="1"/>
    <col min="7947" max="7947" width="8.75" style="1" bestFit="1" customWidth="1"/>
    <col min="7948" max="7948" width="8.83203125" style="1" bestFit="1" customWidth="1"/>
    <col min="7949" max="7949" width="9.33203125" style="1" customWidth="1"/>
    <col min="7950" max="7950" width="12.33203125" style="1" customWidth="1"/>
    <col min="7951" max="7951" width="33.08203125" style="1" customWidth="1"/>
    <col min="7952" max="7952" width="9.75" style="1" bestFit="1" customWidth="1"/>
    <col min="7953" max="7955" width="8.08203125" style="1"/>
    <col min="7956" max="7956" width="9.75" style="1" customWidth="1"/>
    <col min="7957" max="7957" width="8.25" style="1" bestFit="1" customWidth="1"/>
    <col min="7958" max="7959" width="8.75" style="1" bestFit="1" customWidth="1"/>
    <col min="7960" max="7960" width="8.08203125" style="1"/>
    <col min="7961" max="7961" width="2.5" style="1" customWidth="1"/>
    <col min="7962" max="7967" width="8.08203125" style="1"/>
    <col min="7968" max="7968" width="50.25" style="1" customWidth="1"/>
    <col min="7969" max="8192" width="8.08203125" style="1"/>
    <col min="8193" max="8193" width="2.25" style="1" customWidth="1"/>
    <col min="8194" max="8194" width="2.83203125" style="1" customWidth="1"/>
    <col min="8195" max="8195" width="1.75" style="1" customWidth="1"/>
    <col min="8196" max="8196" width="35" style="1" customWidth="1"/>
    <col min="8197" max="8199" width="15" style="1" customWidth="1"/>
    <col min="8200" max="8200" width="3.08203125" style="1" customWidth="1"/>
    <col min="8201" max="8201" width="8.08203125" style="1"/>
    <col min="8202" max="8202" width="10.75" style="1" bestFit="1" customWidth="1"/>
    <col min="8203" max="8203" width="8.75" style="1" bestFit="1" customWidth="1"/>
    <col min="8204" max="8204" width="8.83203125" style="1" bestFit="1" customWidth="1"/>
    <col min="8205" max="8205" width="9.33203125" style="1" customWidth="1"/>
    <col min="8206" max="8206" width="12.33203125" style="1" customWidth="1"/>
    <col min="8207" max="8207" width="33.08203125" style="1" customWidth="1"/>
    <col min="8208" max="8208" width="9.75" style="1" bestFit="1" customWidth="1"/>
    <col min="8209" max="8211" width="8.08203125" style="1"/>
    <col min="8212" max="8212" width="9.75" style="1" customWidth="1"/>
    <col min="8213" max="8213" width="8.25" style="1" bestFit="1" customWidth="1"/>
    <col min="8214" max="8215" width="8.75" style="1" bestFit="1" customWidth="1"/>
    <col min="8216" max="8216" width="8.08203125" style="1"/>
    <col min="8217" max="8217" width="2.5" style="1" customWidth="1"/>
    <col min="8218" max="8223" width="8.08203125" style="1"/>
    <col min="8224" max="8224" width="50.25" style="1" customWidth="1"/>
    <col min="8225" max="8448" width="8.08203125" style="1"/>
    <col min="8449" max="8449" width="2.25" style="1" customWidth="1"/>
    <col min="8450" max="8450" width="2.83203125" style="1" customWidth="1"/>
    <col min="8451" max="8451" width="1.75" style="1" customWidth="1"/>
    <col min="8452" max="8452" width="35" style="1" customWidth="1"/>
    <col min="8453" max="8455" width="15" style="1" customWidth="1"/>
    <col min="8456" max="8456" width="3.08203125" style="1" customWidth="1"/>
    <col min="8457" max="8457" width="8.08203125" style="1"/>
    <col min="8458" max="8458" width="10.75" style="1" bestFit="1" customWidth="1"/>
    <col min="8459" max="8459" width="8.75" style="1" bestFit="1" customWidth="1"/>
    <col min="8460" max="8460" width="8.83203125" style="1" bestFit="1" customWidth="1"/>
    <col min="8461" max="8461" width="9.33203125" style="1" customWidth="1"/>
    <col min="8462" max="8462" width="12.33203125" style="1" customWidth="1"/>
    <col min="8463" max="8463" width="33.08203125" style="1" customWidth="1"/>
    <col min="8464" max="8464" width="9.75" style="1" bestFit="1" customWidth="1"/>
    <col min="8465" max="8467" width="8.08203125" style="1"/>
    <col min="8468" max="8468" width="9.75" style="1" customWidth="1"/>
    <col min="8469" max="8469" width="8.25" style="1" bestFit="1" customWidth="1"/>
    <col min="8470" max="8471" width="8.75" style="1" bestFit="1" customWidth="1"/>
    <col min="8472" max="8472" width="8.08203125" style="1"/>
    <col min="8473" max="8473" width="2.5" style="1" customWidth="1"/>
    <col min="8474" max="8479" width="8.08203125" style="1"/>
    <col min="8480" max="8480" width="50.25" style="1" customWidth="1"/>
    <col min="8481" max="8704" width="8.08203125" style="1"/>
    <col min="8705" max="8705" width="2.25" style="1" customWidth="1"/>
    <col min="8706" max="8706" width="2.83203125" style="1" customWidth="1"/>
    <col min="8707" max="8707" width="1.75" style="1" customWidth="1"/>
    <col min="8708" max="8708" width="35" style="1" customWidth="1"/>
    <col min="8709" max="8711" width="15" style="1" customWidth="1"/>
    <col min="8712" max="8712" width="3.08203125" style="1" customWidth="1"/>
    <col min="8713" max="8713" width="8.08203125" style="1"/>
    <col min="8714" max="8714" width="10.75" style="1" bestFit="1" customWidth="1"/>
    <col min="8715" max="8715" width="8.75" style="1" bestFit="1" customWidth="1"/>
    <col min="8716" max="8716" width="8.83203125" style="1" bestFit="1" customWidth="1"/>
    <col min="8717" max="8717" width="9.33203125" style="1" customWidth="1"/>
    <col min="8718" max="8718" width="12.33203125" style="1" customWidth="1"/>
    <col min="8719" max="8719" width="33.08203125" style="1" customWidth="1"/>
    <col min="8720" max="8720" width="9.75" style="1" bestFit="1" customWidth="1"/>
    <col min="8721" max="8723" width="8.08203125" style="1"/>
    <col min="8724" max="8724" width="9.75" style="1" customWidth="1"/>
    <col min="8725" max="8725" width="8.25" style="1" bestFit="1" customWidth="1"/>
    <col min="8726" max="8727" width="8.75" style="1" bestFit="1" customWidth="1"/>
    <col min="8728" max="8728" width="8.08203125" style="1"/>
    <col min="8729" max="8729" width="2.5" style="1" customWidth="1"/>
    <col min="8730" max="8735" width="8.08203125" style="1"/>
    <col min="8736" max="8736" width="50.25" style="1" customWidth="1"/>
    <col min="8737" max="8960" width="8.08203125" style="1"/>
    <col min="8961" max="8961" width="2.25" style="1" customWidth="1"/>
    <col min="8962" max="8962" width="2.83203125" style="1" customWidth="1"/>
    <col min="8963" max="8963" width="1.75" style="1" customWidth="1"/>
    <col min="8964" max="8964" width="35" style="1" customWidth="1"/>
    <col min="8965" max="8967" width="15" style="1" customWidth="1"/>
    <col min="8968" max="8968" width="3.08203125" style="1" customWidth="1"/>
    <col min="8969" max="8969" width="8.08203125" style="1"/>
    <col min="8970" max="8970" width="10.75" style="1" bestFit="1" customWidth="1"/>
    <col min="8971" max="8971" width="8.75" style="1" bestFit="1" customWidth="1"/>
    <col min="8972" max="8972" width="8.83203125" style="1" bestFit="1" customWidth="1"/>
    <col min="8973" max="8973" width="9.33203125" style="1" customWidth="1"/>
    <col min="8974" max="8974" width="12.33203125" style="1" customWidth="1"/>
    <col min="8975" max="8975" width="33.08203125" style="1" customWidth="1"/>
    <col min="8976" max="8976" width="9.75" style="1" bestFit="1" customWidth="1"/>
    <col min="8977" max="8979" width="8.08203125" style="1"/>
    <col min="8980" max="8980" width="9.75" style="1" customWidth="1"/>
    <col min="8981" max="8981" width="8.25" style="1" bestFit="1" customWidth="1"/>
    <col min="8982" max="8983" width="8.75" style="1" bestFit="1" customWidth="1"/>
    <col min="8984" max="8984" width="8.08203125" style="1"/>
    <col min="8985" max="8985" width="2.5" style="1" customWidth="1"/>
    <col min="8986" max="8991" width="8.08203125" style="1"/>
    <col min="8992" max="8992" width="50.25" style="1" customWidth="1"/>
    <col min="8993" max="9216" width="8.08203125" style="1"/>
    <col min="9217" max="9217" width="2.25" style="1" customWidth="1"/>
    <col min="9218" max="9218" width="2.83203125" style="1" customWidth="1"/>
    <col min="9219" max="9219" width="1.75" style="1" customWidth="1"/>
    <col min="9220" max="9220" width="35" style="1" customWidth="1"/>
    <col min="9221" max="9223" width="15" style="1" customWidth="1"/>
    <col min="9224" max="9224" width="3.08203125" style="1" customWidth="1"/>
    <col min="9225" max="9225" width="8.08203125" style="1"/>
    <col min="9226" max="9226" width="10.75" style="1" bestFit="1" customWidth="1"/>
    <col min="9227" max="9227" width="8.75" style="1" bestFit="1" customWidth="1"/>
    <col min="9228" max="9228" width="8.83203125" style="1" bestFit="1" customWidth="1"/>
    <col min="9229" max="9229" width="9.33203125" style="1" customWidth="1"/>
    <col min="9230" max="9230" width="12.33203125" style="1" customWidth="1"/>
    <col min="9231" max="9231" width="33.08203125" style="1" customWidth="1"/>
    <col min="9232" max="9232" width="9.75" style="1" bestFit="1" customWidth="1"/>
    <col min="9233" max="9235" width="8.08203125" style="1"/>
    <col min="9236" max="9236" width="9.75" style="1" customWidth="1"/>
    <col min="9237" max="9237" width="8.25" style="1" bestFit="1" customWidth="1"/>
    <col min="9238" max="9239" width="8.75" style="1" bestFit="1" customWidth="1"/>
    <col min="9240" max="9240" width="8.08203125" style="1"/>
    <col min="9241" max="9241" width="2.5" style="1" customWidth="1"/>
    <col min="9242" max="9247" width="8.08203125" style="1"/>
    <col min="9248" max="9248" width="50.25" style="1" customWidth="1"/>
    <col min="9249" max="9472" width="8.08203125" style="1"/>
    <col min="9473" max="9473" width="2.25" style="1" customWidth="1"/>
    <col min="9474" max="9474" width="2.83203125" style="1" customWidth="1"/>
    <col min="9475" max="9475" width="1.75" style="1" customWidth="1"/>
    <col min="9476" max="9476" width="35" style="1" customWidth="1"/>
    <col min="9477" max="9479" width="15" style="1" customWidth="1"/>
    <col min="9480" max="9480" width="3.08203125" style="1" customWidth="1"/>
    <col min="9481" max="9481" width="8.08203125" style="1"/>
    <col min="9482" max="9482" width="10.75" style="1" bestFit="1" customWidth="1"/>
    <col min="9483" max="9483" width="8.75" style="1" bestFit="1" customWidth="1"/>
    <col min="9484" max="9484" width="8.83203125" style="1" bestFit="1" customWidth="1"/>
    <col min="9485" max="9485" width="9.33203125" style="1" customWidth="1"/>
    <col min="9486" max="9486" width="12.33203125" style="1" customWidth="1"/>
    <col min="9487" max="9487" width="33.08203125" style="1" customWidth="1"/>
    <col min="9488" max="9488" width="9.75" style="1" bestFit="1" customWidth="1"/>
    <col min="9489" max="9491" width="8.08203125" style="1"/>
    <col min="9492" max="9492" width="9.75" style="1" customWidth="1"/>
    <col min="9493" max="9493" width="8.25" style="1" bestFit="1" customWidth="1"/>
    <col min="9494" max="9495" width="8.75" style="1" bestFit="1" customWidth="1"/>
    <col min="9496" max="9496" width="8.08203125" style="1"/>
    <col min="9497" max="9497" width="2.5" style="1" customWidth="1"/>
    <col min="9498" max="9503" width="8.08203125" style="1"/>
    <col min="9504" max="9504" width="50.25" style="1" customWidth="1"/>
    <col min="9505" max="9728" width="8.08203125" style="1"/>
    <col min="9729" max="9729" width="2.25" style="1" customWidth="1"/>
    <col min="9730" max="9730" width="2.83203125" style="1" customWidth="1"/>
    <col min="9731" max="9731" width="1.75" style="1" customWidth="1"/>
    <col min="9732" max="9732" width="35" style="1" customWidth="1"/>
    <col min="9733" max="9735" width="15" style="1" customWidth="1"/>
    <col min="9736" max="9736" width="3.08203125" style="1" customWidth="1"/>
    <col min="9737" max="9737" width="8.08203125" style="1"/>
    <col min="9738" max="9738" width="10.75" style="1" bestFit="1" customWidth="1"/>
    <col min="9739" max="9739" width="8.75" style="1" bestFit="1" customWidth="1"/>
    <col min="9740" max="9740" width="8.83203125" style="1" bestFit="1" customWidth="1"/>
    <col min="9741" max="9741" width="9.33203125" style="1" customWidth="1"/>
    <col min="9742" max="9742" width="12.33203125" style="1" customWidth="1"/>
    <col min="9743" max="9743" width="33.08203125" style="1" customWidth="1"/>
    <col min="9744" max="9744" width="9.75" style="1" bestFit="1" customWidth="1"/>
    <col min="9745" max="9747" width="8.08203125" style="1"/>
    <col min="9748" max="9748" width="9.75" style="1" customWidth="1"/>
    <col min="9749" max="9749" width="8.25" style="1" bestFit="1" customWidth="1"/>
    <col min="9750" max="9751" width="8.75" style="1" bestFit="1" customWidth="1"/>
    <col min="9752" max="9752" width="8.08203125" style="1"/>
    <col min="9753" max="9753" width="2.5" style="1" customWidth="1"/>
    <col min="9754" max="9759" width="8.08203125" style="1"/>
    <col min="9760" max="9760" width="50.25" style="1" customWidth="1"/>
    <col min="9761" max="9984" width="8.08203125" style="1"/>
    <col min="9985" max="9985" width="2.25" style="1" customWidth="1"/>
    <col min="9986" max="9986" width="2.83203125" style="1" customWidth="1"/>
    <col min="9987" max="9987" width="1.75" style="1" customWidth="1"/>
    <col min="9988" max="9988" width="35" style="1" customWidth="1"/>
    <col min="9989" max="9991" width="15" style="1" customWidth="1"/>
    <col min="9992" max="9992" width="3.08203125" style="1" customWidth="1"/>
    <col min="9993" max="9993" width="8.08203125" style="1"/>
    <col min="9994" max="9994" width="10.75" style="1" bestFit="1" customWidth="1"/>
    <col min="9995" max="9995" width="8.75" style="1" bestFit="1" customWidth="1"/>
    <col min="9996" max="9996" width="8.83203125" style="1" bestFit="1" customWidth="1"/>
    <col min="9997" max="9997" width="9.33203125" style="1" customWidth="1"/>
    <col min="9998" max="9998" width="12.33203125" style="1" customWidth="1"/>
    <col min="9999" max="9999" width="33.08203125" style="1" customWidth="1"/>
    <col min="10000" max="10000" width="9.75" style="1" bestFit="1" customWidth="1"/>
    <col min="10001" max="10003" width="8.08203125" style="1"/>
    <col min="10004" max="10004" width="9.75" style="1" customWidth="1"/>
    <col min="10005" max="10005" width="8.25" style="1" bestFit="1" customWidth="1"/>
    <col min="10006" max="10007" width="8.75" style="1" bestFit="1" customWidth="1"/>
    <col min="10008" max="10008" width="8.08203125" style="1"/>
    <col min="10009" max="10009" width="2.5" style="1" customWidth="1"/>
    <col min="10010" max="10015" width="8.08203125" style="1"/>
    <col min="10016" max="10016" width="50.25" style="1" customWidth="1"/>
    <col min="10017" max="10240" width="8.08203125" style="1"/>
    <col min="10241" max="10241" width="2.25" style="1" customWidth="1"/>
    <col min="10242" max="10242" width="2.83203125" style="1" customWidth="1"/>
    <col min="10243" max="10243" width="1.75" style="1" customWidth="1"/>
    <col min="10244" max="10244" width="35" style="1" customWidth="1"/>
    <col min="10245" max="10247" width="15" style="1" customWidth="1"/>
    <col min="10248" max="10248" width="3.08203125" style="1" customWidth="1"/>
    <col min="10249" max="10249" width="8.08203125" style="1"/>
    <col min="10250" max="10250" width="10.75" style="1" bestFit="1" customWidth="1"/>
    <col min="10251" max="10251" width="8.75" style="1" bestFit="1" customWidth="1"/>
    <col min="10252" max="10252" width="8.83203125" style="1" bestFit="1" customWidth="1"/>
    <col min="10253" max="10253" width="9.33203125" style="1" customWidth="1"/>
    <col min="10254" max="10254" width="12.33203125" style="1" customWidth="1"/>
    <col min="10255" max="10255" width="33.08203125" style="1" customWidth="1"/>
    <col min="10256" max="10256" width="9.75" style="1" bestFit="1" customWidth="1"/>
    <col min="10257" max="10259" width="8.08203125" style="1"/>
    <col min="10260" max="10260" width="9.75" style="1" customWidth="1"/>
    <col min="10261" max="10261" width="8.25" style="1" bestFit="1" customWidth="1"/>
    <col min="10262" max="10263" width="8.75" style="1" bestFit="1" customWidth="1"/>
    <col min="10264" max="10264" width="8.08203125" style="1"/>
    <col min="10265" max="10265" width="2.5" style="1" customWidth="1"/>
    <col min="10266" max="10271" width="8.08203125" style="1"/>
    <col min="10272" max="10272" width="50.25" style="1" customWidth="1"/>
    <col min="10273" max="10496" width="8.08203125" style="1"/>
    <col min="10497" max="10497" width="2.25" style="1" customWidth="1"/>
    <col min="10498" max="10498" width="2.83203125" style="1" customWidth="1"/>
    <col min="10499" max="10499" width="1.75" style="1" customWidth="1"/>
    <col min="10500" max="10500" width="35" style="1" customWidth="1"/>
    <col min="10501" max="10503" width="15" style="1" customWidth="1"/>
    <col min="10504" max="10504" width="3.08203125" style="1" customWidth="1"/>
    <col min="10505" max="10505" width="8.08203125" style="1"/>
    <col min="10506" max="10506" width="10.75" style="1" bestFit="1" customWidth="1"/>
    <col min="10507" max="10507" width="8.75" style="1" bestFit="1" customWidth="1"/>
    <col min="10508" max="10508" width="8.83203125" style="1" bestFit="1" customWidth="1"/>
    <col min="10509" max="10509" width="9.33203125" style="1" customWidth="1"/>
    <col min="10510" max="10510" width="12.33203125" style="1" customWidth="1"/>
    <col min="10511" max="10511" width="33.08203125" style="1" customWidth="1"/>
    <col min="10512" max="10512" width="9.75" style="1" bestFit="1" customWidth="1"/>
    <col min="10513" max="10515" width="8.08203125" style="1"/>
    <col min="10516" max="10516" width="9.75" style="1" customWidth="1"/>
    <col min="10517" max="10517" width="8.25" style="1" bestFit="1" customWidth="1"/>
    <col min="10518" max="10519" width="8.75" style="1" bestFit="1" customWidth="1"/>
    <col min="10520" max="10520" width="8.08203125" style="1"/>
    <col min="10521" max="10521" width="2.5" style="1" customWidth="1"/>
    <col min="10522" max="10527" width="8.08203125" style="1"/>
    <col min="10528" max="10528" width="50.25" style="1" customWidth="1"/>
    <col min="10529" max="10752" width="8.08203125" style="1"/>
    <col min="10753" max="10753" width="2.25" style="1" customWidth="1"/>
    <col min="10754" max="10754" width="2.83203125" style="1" customWidth="1"/>
    <col min="10755" max="10755" width="1.75" style="1" customWidth="1"/>
    <col min="10756" max="10756" width="35" style="1" customWidth="1"/>
    <col min="10757" max="10759" width="15" style="1" customWidth="1"/>
    <col min="10760" max="10760" width="3.08203125" style="1" customWidth="1"/>
    <col min="10761" max="10761" width="8.08203125" style="1"/>
    <col min="10762" max="10762" width="10.75" style="1" bestFit="1" customWidth="1"/>
    <col min="10763" max="10763" width="8.75" style="1" bestFit="1" customWidth="1"/>
    <col min="10764" max="10764" width="8.83203125" style="1" bestFit="1" customWidth="1"/>
    <col min="10765" max="10765" width="9.33203125" style="1" customWidth="1"/>
    <col min="10766" max="10766" width="12.33203125" style="1" customWidth="1"/>
    <col min="10767" max="10767" width="33.08203125" style="1" customWidth="1"/>
    <col min="10768" max="10768" width="9.75" style="1" bestFit="1" customWidth="1"/>
    <col min="10769" max="10771" width="8.08203125" style="1"/>
    <col min="10772" max="10772" width="9.75" style="1" customWidth="1"/>
    <col min="10773" max="10773" width="8.25" style="1" bestFit="1" customWidth="1"/>
    <col min="10774" max="10775" width="8.75" style="1" bestFit="1" customWidth="1"/>
    <col min="10776" max="10776" width="8.08203125" style="1"/>
    <col min="10777" max="10777" width="2.5" style="1" customWidth="1"/>
    <col min="10778" max="10783" width="8.08203125" style="1"/>
    <col min="10784" max="10784" width="50.25" style="1" customWidth="1"/>
    <col min="10785" max="11008" width="8.08203125" style="1"/>
    <col min="11009" max="11009" width="2.25" style="1" customWidth="1"/>
    <col min="11010" max="11010" width="2.83203125" style="1" customWidth="1"/>
    <col min="11011" max="11011" width="1.75" style="1" customWidth="1"/>
    <col min="11012" max="11012" width="35" style="1" customWidth="1"/>
    <col min="11013" max="11015" width="15" style="1" customWidth="1"/>
    <col min="11016" max="11016" width="3.08203125" style="1" customWidth="1"/>
    <col min="11017" max="11017" width="8.08203125" style="1"/>
    <col min="11018" max="11018" width="10.75" style="1" bestFit="1" customWidth="1"/>
    <col min="11019" max="11019" width="8.75" style="1" bestFit="1" customWidth="1"/>
    <col min="11020" max="11020" width="8.83203125" style="1" bestFit="1" customWidth="1"/>
    <col min="11021" max="11021" width="9.33203125" style="1" customWidth="1"/>
    <col min="11022" max="11022" width="12.33203125" style="1" customWidth="1"/>
    <col min="11023" max="11023" width="33.08203125" style="1" customWidth="1"/>
    <col min="11024" max="11024" width="9.75" style="1" bestFit="1" customWidth="1"/>
    <col min="11025" max="11027" width="8.08203125" style="1"/>
    <col min="11028" max="11028" width="9.75" style="1" customWidth="1"/>
    <col min="11029" max="11029" width="8.25" style="1" bestFit="1" customWidth="1"/>
    <col min="11030" max="11031" width="8.75" style="1" bestFit="1" customWidth="1"/>
    <col min="11032" max="11032" width="8.08203125" style="1"/>
    <col min="11033" max="11033" width="2.5" style="1" customWidth="1"/>
    <col min="11034" max="11039" width="8.08203125" style="1"/>
    <col min="11040" max="11040" width="50.25" style="1" customWidth="1"/>
    <col min="11041" max="11264" width="8.08203125" style="1"/>
    <col min="11265" max="11265" width="2.25" style="1" customWidth="1"/>
    <col min="11266" max="11266" width="2.83203125" style="1" customWidth="1"/>
    <col min="11267" max="11267" width="1.75" style="1" customWidth="1"/>
    <col min="11268" max="11268" width="35" style="1" customWidth="1"/>
    <col min="11269" max="11271" width="15" style="1" customWidth="1"/>
    <col min="11272" max="11272" width="3.08203125" style="1" customWidth="1"/>
    <col min="11273" max="11273" width="8.08203125" style="1"/>
    <col min="11274" max="11274" width="10.75" style="1" bestFit="1" customWidth="1"/>
    <col min="11275" max="11275" width="8.75" style="1" bestFit="1" customWidth="1"/>
    <col min="11276" max="11276" width="8.83203125" style="1" bestFit="1" customWidth="1"/>
    <col min="11277" max="11277" width="9.33203125" style="1" customWidth="1"/>
    <col min="11278" max="11278" width="12.33203125" style="1" customWidth="1"/>
    <col min="11279" max="11279" width="33.08203125" style="1" customWidth="1"/>
    <col min="11280" max="11280" width="9.75" style="1" bestFit="1" customWidth="1"/>
    <col min="11281" max="11283" width="8.08203125" style="1"/>
    <col min="11284" max="11284" width="9.75" style="1" customWidth="1"/>
    <col min="11285" max="11285" width="8.25" style="1" bestFit="1" customWidth="1"/>
    <col min="11286" max="11287" width="8.75" style="1" bestFit="1" customWidth="1"/>
    <col min="11288" max="11288" width="8.08203125" style="1"/>
    <col min="11289" max="11289" width="2.5" style="1" customWidth="1"/>
    <col min="11290" max="11295" width="8.08203125" style="1"/>
    <col min="11296" max="11296" width="50.25" style="1" customWidth="1"/>
    <col min="11297" max="11520" width="8.08203125" style="1"/>
    <col min="11521" max="11521" width="2.25" style="1" customWidth="1"/>
    <col min="11522" max="11522" width="2.83203125" style="1" customWidth="1"/>
    <col min="11523" max="11523" width="1.75" style="1" customWidth="1"/>
    <col min="11524" max="11524" width="35" style="1" customWidth="1"/>
    <col min="11525" max="11527" width="15" style="1" customWidth="1"/>
    <col min="11528" max="11528" width="3.08203125" style="1" customWidth="1"/>
    <col min="11529" max="11529" width="8.08203125" style="1"/>
    <col min="11530" max="11530" width="10.75" style="1" bestFit="1" customWidth="1"/>
    <col min="11531" max="11531" width="8.75" style="1" bestFit="1" customWidth="1"/>
    <col min="11532" max="11532" width="8.83203125" style="1" bestFit="1" customWidth="1"/>
    <col min="11533" max="11533" width="9.33203125" style="1" customWidth="1"/>
    <col min="11534" max="11534" width="12.33203125" style="1" customWidth="1"/>
    <col min="11535" max="11535" width="33.08203125" style="1" customWidth="1"/>
    <col min="11536" max="11536" width="9.75" style="1" bestFit="1" customWidth="1"/>
    <col min="11537" max="11539" width="8.08203125" style="1"/>
    <col min="11540" max="11540" width="9.75" style="1" customWidth="1"/>
    <col min="11541" max="11541" width="8.25" style="1" bestFit="1" customWidth="1"/>
    <col min="11542" max="11543" width="8.75" style="1" bestFit="1" customWidth="1"/>
    <col min="11544" max="11544" width="8.08203125" style="1"/>
    <col min="11545" max="11545" width="2.5" style="1" customWidth="1"/>
    <col min="11546" max="11551" width="8.08203125" style="1"/>
    <col min="11552" max="11552" width="50.25" style="1" customWidth="1"/>
    <col min="11553" max="11776" width="8.08203125" style="1"/>
    <col min="11777" max="11777" width="2.25" style="1" customWidth="1"/>
    <col min="11778" max="11778" width="2.83203125" style="1" customWidth="1"/>
    <col min="11779" max="11779" width="1.75" style="1" customWidth="1"/>
    <col min="11780" max="11780" width="35" style="1" customWidth="1"/>
    <col min="11781" max="11783" width="15" style="1" customWidth="1"/>
    <col min="11784" max="11784" width="3.08203125" style="1" customWidth="1"/>
    <col min="11785" max="11785" width="8.08203125" style="1"/>
    <col min="11786" max="11786" width="10.75" style="1" bestFit="1" customWidth="1"/>
    <col min="11787" max="11787" width="8.75" style="1" bestFit="1" customWidth="1"/>
    <col min="11788" max="11788" width="8.83203125" style="1" bestFit="1" customWidth="1"/>
    <col min="11789" max="11789" width="9.33203125" style="1" customWidth="1"/>
    <col min="11790" max="11790" width="12.33203125" style="1" customWidth="1"/>
    <col min="11791" max="11791" width="33.08203125" style="1" customWidth="1"/>
    <col min="11792" max="11792" width="9.75" style="1" bestFit="1" customWidth="1"/>
    <col min="11793" max="11795" width="8.08203125" style="1"/>
    <col min="11796" max="11796" width="9.75" style="1" customWidth="1"/>
    <col min="11797" max="11797" width="8.25" style="1" bestFit="1" customWidth="1"/>
    <col min="11798" max="11799" width="8.75" style="1" bestFit="1" customWidth="1"/>
    <col min="11800" max="11800" width="8.08203125" style="1"/>
    <col min="11801" max="11801" width="2.5" style="1" customWidth="1"/>
    <col min="11802" max="11807" width="8.08203125" style="1"/>
    <col min="11808" max="11808" width="50.25" style="1" customWidth="1"/>
    <col min="11809" max="12032" width="8.08203125" style="1"/>
    <col min="12033" max="12033" width="2.25" style="1" customWidth="1"/>
    <col min="12034" max="12034" width="2.83203125" style="1" customWidth="1"/>
    <col min="12035" max="12035" width="1.75" style="1" customWidth="1"/>
    <col min="12036" max="12036" width="35" style="1" customWidth="1"/>
    <col min="12037" max="12039" width="15" style="1" customWidth="1"/>
    <col min="12040" max="12040" width="3.08203125" style="1" customWidth="1"/>
    <col min="12041" max="12041" width="8.08203125" style="1"/>
    <col min="12042" max="12042" width="10.75" style="1" bestFit="1" customWidth="1"/>
    <col min="12043" max="12043" width="8.75" style="1" bestFit="1" customWidth="1"/>
    <col min="12044" max="12044" width="8.83203125" style="1" bestFit="1" customWidth="1"/>
    <col min="12045" max="12045" width="9.33203125" style="1" customWidth="1"/>
    <col min="12046" max="12046" width="12.33203125" style="1" customWidth="1"/>
    <col min="12047" max="12047" width="33.08203125" style="1" customWidth="1"/>
    <col min="12048" max="12048" width="9.75" style="1" bestFit="1" customWidth="1"/>
    <col min="12049" max="12051" width="8.08203125" style="1"/>
    <col min="12052" max="12052" width="9.75" style="1" customWidth="1"/>
    <col min="12053" max="12053" width="8.25" style="1" bestFit="1" customWidth="1"/>
    <col min="12054" max="12055" width="8.75" style="1" bestFit="1" customWidth="1"/>
    <col min="12056" max="12056" width="8.08203125" style="1"/>
    <col min="12057" max="12057" width="2.5" style="1" customWidth="1"/>
    <col min="12058" max="12063" width="8.08203125" style="1"/>
    <col min="12064" max="12064" width="50.25" style="1" customWidth="1"/>
    <col min="12065" max="12288" width="8.08203125" style="1"/>
    <col min="12289" max="12289" width="2.25" style="1" customWidth="1"/>
    <col min="12290" max="12290" width="2.83203125" style="1" customWidth="1"/>
    <col min="12291" max="12291" width="1.75" style="1" customWidth="1"/>
    <col min="12292" max="12292" width="35" style="1" customWidth="1"/>
    <col min="12293" max="12295" width="15" style="1" customWidth="1"/>
    <col min="12296" max="12296" width="3.08203125" style="1" customWidth="1"/>
    <col min="12297" max="12297" width="8.08203125" style="1"/>
    <col min="12298" max="12298" width="10.75" style="1" bestFit="1" customWidth="1"/>
    <col min="12299" max="12299" width="8.75" style="1" bestFit="1" customWidth="1"/>
    <col min="12300" max="12300" width="8.83203125" style="1" bestFit="1" customWidth="1"/>
    <col min="12301" max="12301" width="9.33203125" style="1" customWidth="1"/>
    <col min="12302" max="12302" width="12.33203125" style="1" customWidth="1"/>
    <col min="12303" max="12303" width="33.08203125" style="1" customWidth="1"/>
    <col min="12304" max="12304" width="9.75" style="1" bestFit="1" customWidth="1"/>
    <col min="12305" max="12307" width="8.08203125" style="1"/>
    <col min="12308" max="12308" width="9.75" style="1" customWidth="1"/>
    <col min="12309" max="12309" width="8.25" style="1" bestFit="1" customWidth="1"/>
    <col min="12310" max="12311" width="8.75" style="1" bestFit="1" customWidth="1"/>
    <col min="12312" max="12312" width="8.08203125" style="1"/>
    <col min="12313" max="12313" width="2.5" style="1" customWidth="1"/>
    <col min="12314" max="12319" width="8.08203125" style="1"/>
    <col min="12320" max="12320" width="50.25" style="1" customWidth="1"/>
    <col min="12321" max="12544" width="8.08203125" style="1"/>
    <col min="12545" max="12545" width="2.25" style="1" customWidth="1"/>
    <col min="12546" max="12546" width="2.83203125" style="1" customWidth="1"/>
    <col min="12547" max="12547" width="1.75" style="1" customWidth="1"/>
    <col min="12548" max="12548" width="35" style="1" customWidth="1"/>
    <col min="12549" max="12551" width="15" style="1" customWidth="1"/>
    <col min="12552" max="12552" width="3.08203125" style="1" customWidth="1"/>
    <col min="12553" max="12553" width="8.08203125" style="1"/>
    <col min="12554" max="12554" width="10.75" style="1" bestFit="1" customWidth="1"/>
    <col min="12555" max="12555" width="8.75" style="1" bestFit="1" customWidth="1"/>
    <col min="12556" max="12556" width="8.83203125" style="1" bestFit="1" customWidth="1"/>
    <col min="12557" max="12557" width="9.33203125" style="1" customWidth="1"/>
    <col min="12558" max="12558" width="12.33203125" style="1" customWidth="1"/>
    <col min="12559" max="12559" width="33.08203125" style="1" customWidth="1"/>
    <col min="12560" max="12560" width="9.75" style="1" bestFit="1" customWidth="1"/>
    <col min="12561" max="12563" width="8.08203125" style="1"/>
    <col min="12564" max="12564" width="9.75" style="1" customWidth="1"/>
    <col min="12565" max="12565" width="8.25" style="1" bestFit="1" customWidth="1"/>
    <col min="12566" max="12567" width="8.75" style="1" bestFit="1" customWidth="1"/>
    <col min="12568" max="12568" width="8.08203125" style="1"/>
    <col min="12569" max="12569" width="2.5" style="1" customWidth="1"/>
    <col min="12570" max="12575" width="8.08203125" style="1"/>
    <col min="12576" max="12576" width="50.25" style="1" customWidth="1"/>
    <col min="12577" max="12800" width="8.08203125" style="1"/>
    <col min="12801" max="12801" width="2.25" style="1" customWidth="1"/>
    <col min="12802" max="12802" width="2.83203125" style="1" customWidth="1"/>
    <col min="12803" max="12803" width="1.75" style="1" customWidth="1"/>
    <col min="12804" max="12804" width="35" style="1" customWidth="1"/>
    <col min="12805" max="12807" width="15" style="1" customWidth="1"/>
    <col min="12808" max="12808" width="3.08203125" style="1" customWidth="1"/>
    <col min="12809" max="12809" width="8.08203125" style="1"/>
    <col min="12810" max="12810" width="10.75" style="1" bestFit="1" customWidth="1"/>
    <col min="12811" max="12811" width="8.75" style="1" bestFit="1" customWidth="1"/>
    <col min="12812" max="12812" width="8.83203125" style="1" bestFit="1" customWidth="1"/>
    <col min="12813" max="12813" width="9.33203125" style="1" customWidth="1"/>
    <col min="12814" max="12814" width="12.33203125" style="1" customWidth="1"/>
    <col min="12815" max="12815" width="33.08203125" style="1" customWidth="1"/>
    <col min="12816" max="12816" width="9.75" style="1" bestFit="1" customWidth="1"/>
    <col min="12817" max="12819" width="8.08203125" style="1"/>
    <col min="12820" max="12820" width="9.75" style="1" customWidth="1"/>
    <col min="12821" max="12821" width="8.25" style="1" bestFit="1" customWidth="1"/>
    <col min="12822" max="12823" width="8.75" style="1" bestFit="1" customWidth="1"/>
    <col min="12824" max="12824" width="8.08203125" style="1"/>
    <col min="12825" max="12825" width="2.5" style="1" customWidth="1"/>
    <col min="12826" max="12831" width="8.08203125" style="1"/>
    <col min="12832" max="12832" width="50.25" style="1" customWidth="1"/>
    <col min="12833" max="13056" width="8.08203125" style="1"/>
    <col min="13057" max="13057" width="2.25" style="1" customWidth="1"/>
    <col min="13058" max="13058" width="2.83203125" style="1" customWidth="1"/>
    <col min="13059" max="13059" width="1.75" style="1" customWidth="1"/>
    <col min="13060" max="13060" width="35" style="1" customWidth="1"/>
    <col min="13061" max="13063" width="15" style="1" customWidth="1"/>
    <col min="13064" max="13064" width="3.08203125" style="1" customWidth="1"/>
    <col min="13065" max="13065" width="8.08203125" style="1"/>
    <col min="13066" max="13066" width="10.75" style="1" bestFit="1" customWidth="1"/>
    <col min="13067" max="13067" width="8.75" style="1" bestFit="1" customWidth="1"/>
    <col min="13068" max="13068" width="8.83203125" style="1" bestFit="1" customWidth="1"/>
    <col min="13069" max="13069" width="9.33203125" style="1" customWidth="1"/>
    <col min="13070" max="13070" width="12.33203125" style="1" customWidth="1"/>
    <col min="13071" max="13071" width="33.08203125" style="1" customWidth="1"/>
    <col min="13072" max="13072" width="9.75" style="1" bestFit="1" customWidth="1"/>
    <col min="13073" max="13075" width="8.08203125" style="1"/>
    <col min="13076" max="13076" width="9.75" style="1" customWidth="1"/>
    <col min="13077" max="13077" width="8.25" style="1" bestFit="1" customWidth="1"/>
    <col min="13078" max="13079" width="8.75" style="1" bestFit="1" customWidth="1"/>
    <col min="13080" max="13080" width="8.08203125" style="1"/>
    <col min="13081" max="13081" width="2.5" style="1" customWidth="1"/>
    <col min="13082" max="13087" width="8.08203125" style="1"/>
    <col min="13088" max="13088" width="50.25" style="1" customWidth="1"/>
    <col min="13089" max="13312" width="8.08203125" style="1"/>
    <col min="13313" max="13313" width="2.25" style="1" customWidth="1"/>
    <col min="13314" max="13314" width="2.83203125" style="1" customWidth="1"/>
    <col min="13315" max="13315" width="1.75" style="1" customWidth="1"/>
    <col min="13316" max="13316" width="35" style="1" customWidth="1"/>
    <col min="13317" max="13319" width="15" style="1" customWidth="1"/>
    <col min="13320" max="13320" width="3.08203125" style="1" customWidth="1"/>
    <col min="13321" max="13321" width="8.08203125" style="1"/>
    <col min="13322" max="13322" width="10.75" style="1" bestFit="1" customWidth="1"/>
    <col min="13323" max="13323" width="8.75" style="1" bestFit="1" customWidth="1"/>
    <col min="13324" max="13324" width="8.83203125" style="1" bestFit="1" customWidth="1"/>
    <col min="13325" max="13325" width="9.33203125" style="1" customWidth="1"/>
    <col min="13326" max="13326" width="12.33203125" style="1" customWidth="1"/>
    <col min="13327" max="13327" width="33.08203125" style="1" customWidth="1"/>
    <col min="13328" max="13328" width="9.75" style="1" bestFit="1" customWidth="1"/>
    <col min="13329" max="13331" width="8.08203125" style="1"/>
    <col min="13332" max="13332" width="9.75" style="1" customWidth="1"/>
    <col min="13333" max="13333" width="8.25" style="1" bestFit="1" customWidth="1"/>
    <col min="13334" max="13335" width="8.75" style="1" bestFit="1" customWidth="1"/>
    <col min="13336" max="13336" width="8.08203125" style="1"/>
    <col min="13337" max="13337" width="2.5" style="1" customWidth="1"/>
    <col min="13338" max="13343" width="8.08203125" style="1"/>
    <col min="13344" max="13344" width="50.25" style="1" customWidth="1"/>
    <col min="13345" max="13568" width="8.08203125" style="1"/>
    <col min="13569" max="13569" width="2.25" style="1" customWidth="1"/>
    <col min="13570" max="13570" width="2.83203125" style="1" customWidth="1"/>
    <col min="13571" max="13571" width="1.75" style="1" customWidth="1"/>
    <col min="13572" max="13572" width="35" style="1" customWidth="1"/>
    <col min="13573" max="13575" width="15" style="1" customWidth="1"/>
    <col min="13576" max="13576" width="3.08203125" style="1" customWidth="1"/>
    <col min="13577" max="13577" width="8.08203125" style="1"/>
    <col min="13578" max="13578" width="10.75" style="1" bestFit="1" customWidth="1"/>
    <col min="13579" max="13579" width="8.75" style="1" bestFit="1" customWidth="1"/>
    <col min="13580" max="13580" width="8.83203125" style="1" bestFit="1" customWidth="1"/>
    <col min="13581" max="13581" width="9.33203125" style="1" customWidth="1"/>
    <col min="13582" max="13582" width="12.33203125" style="1" customWidth="1"/>
    <col min="13583" max="13583" width="33.08203125" style="1" customWidth="1"/>
    <col min="13584" max="13584" width="9.75" style="1" bestFit="1" customWidth="1"/>
    <col min="13585" max="13587" width="8.08203125" style="1"/>
    <col min="13588" max="13588" width="9.75" style="1" customWidth="1"/>
    <col min="13589" max="13589" width="8.25" style="1" bestFit="1" customWidth="1"/>
    <col min="13590" max="13591" width="8.75" style="1" bestFit="1" customWidth="1"/>
    <col min="13592" max="13592" width="8.08203125" style="1"/>
    <col min="13593" max="13593" width="2.5" style="1" customWidth="1"/>
    <col min="13594" max="13599" width="8.08203125" style="1"/>
    <col min="13600" max="13600" width="50.25" style="1" customWidth="1"/>
    <col min="13601" max="13824" width="8.08203125" style="1"/>
    <col min="13825" max="13825" width="2.25" style="1" customWidth="1"/>
    <col min="13826" max="13826" width="2.83203125" style="1" customWidth="1"/>
    <col min="13827" max="13827" width="1.75" style="1" customWidth="1"/>
    <col min="13828" max="13828" width="35" style="1" customWidth="1"/>
    <col min="13829" max="13831" width="15" style="1" customWidth="1"/>
    <col min="13832" max="13832" width="3.08203125" style="1" customWidth="1"/>
    <col min="13833" max="13833" width="8.08203125" style="1"/>
    <col min="13834" max="13834" width="10.75" style="1" bestFit="1" customWidth="1"/>
    <col min="13835" max="13835" width="8.75" style="1" bestFit="1" customWidth="1"/>
    <col min="13836" max="13836" width="8.83203125" style="1" bestFit="1" customWidth="1"/>
    <col min="13837" max="13837" width="9.33203125" style="1" customWidth="1"/>
    <col min="13838" max="13838" width="12.33203125" style="1" customWidth="1"/>
    <col min="13839" max="13839" width="33.08203125" style="1" customWidth="1"/>
    <col min="13840" max="13840" width="9.75" style="1" bestFit="1" customWidth="1"/>
    <col min="13841" max="13843" width="8.08203125" style="1"/>
    <col min="13844" max="13844" width="9.75" style="1" customWidth="1"/>
    <col min="13845" max="13845" width="8.25" style="1" bestFit="1" customWidth="1"/>
    <col min="13846" max="13847" width="8.75" style="1" bestFit="1" customWidth="1"/>
    <col min="13848" max="13848" width="8.08203125" style="1"/>
    <col min="13849" max="13849" width="2.5" style="1" customWidth="1"/>
    <col min="13850" max="13855" width="8.08203125" style="1"/>
    <col min="13856" max="13856" width="50.25" style="1" customWidth="1"/>
    <col min="13857" max="14080" width="8.08203125" style="1"/>
    <col min="14081" max="14081" width="2.25" style="1" customWidth="1"/>
    <col min="14082" max="14082" width="2.83203125" style="1" customWidth="1"/>
    <col min="14083" max="14083" width="1.75" style="1" customWidth="1"/>
    <col min="14084" max="14084" width="35" style="1" customWidth="1"/>
    <col min="14085" max="14087" width="15" style="1" customWidth="1"/>
    <col min="14088" max="14088" width="3.08203125" style="1" customWidth="1"/>
    <col min="14089" max="14089" width="8.08203125" style="1"/>
    <col min="14090" max="14090" width="10.75" style="1" bestFit="1" customWidth="1"/>
    <col min="14091" max="14091" width="8.75" style="1" bestFit="1" customWidth="1"/>
    <col min="14092" max="14092" width="8.83203125" style="1" bestFit="1" customWidth="1"/>
    <col min="14093" max="14093" width="9.33203125" style="1" customWidth="1"/>
    <col min="14094" max="14094" width="12.33203125" style="1" customWidth="1"/>
    <col min="14095" max="14095" width="33.08203125" style="1" customWidth="1"/>
    <col min="14096" max="14096" width="9.75" style="1" bestFit="1" customWidth="1"/>
    <col min="14097" max="14099" width="8.08203125" style="1"/>
    <col min="14100" max="14100" width="9.75" style="1" customWidth="1"/>
    <col min="14101" max="14101" width="8.25" style="1" bestFit="1" customWidth="1"/>
    <col min="14102" max="14103" width="8.75" style="1" bestFit="1" customWidth="1"/>
    <col min="14104" max="14104" width="8.08203125" style="1"/>
    <col min="14105" max="14105" width="2.5" style="1" customWidth="1"/>
    <col min="14106" max="14111" width="8.08203125" style="1"/>
    <col min="14112" max="14112" width="50.25" style="1" customWidth="1"/>
    <col min="14113" max="14336" width="8.08203125" style="1"/>
    <col min="14337" max="14337" width="2.25" style="1" customWidth="1"/>
    <col min="14338" max="14338" width="2.83203125" style="1" customWidth="1"/>
    <col min="14339" max="14339" width="1.75" style="1" customWidth="1"/>
    <col min="14340" max="14340" width="35" style="1" customWidth="1"/>
    <col min="14341" max="14343" width="15" style="1" customWidth="1"/>
    <col min="14344" max="14344" width="3.08203125" style="1" customWidth="1"/>
    <col min="14345" max="14345" width="8.08203125" style="1"/>
    <col min="14346" max="14346" width="10.75" style="1" bestFit="1" customWidth="1"/>
    <col min="14347" max="14347" width="8.75" style="1" bestFit="1" customWidth="1"/>
    <col min="14348" max="14348" width="8.83203125" style="1" bestFit="1" customWidth="1"/>
    <col min="14349" max="14349" width="9.33203125" style="1" customWidth="1"/>
    <col min="14350" max="14350" width="12.33203125" style="1" customWidth="1"/>
    <col min="14351" max="14351" width="33.08203125" style="1" customWidth="1"/>
    <col min="14352" max="14352" width="9.75" style="1" bestFit="1" customWidth="1"/>
    <col min="14353" max="14355" width="8.08203125" style="1"/>
    <col min="14356" max="14356" width="9.75" style="1" customWidth="1"/>
    <col min="14357" max="14357" width="8.25" style="1" bestFit="1" customWidth="1"/>
    <col min="14358" max="14359" width="8.75" style="1" bestFit="1" customWidth="1"/>
    <col min="14360" max="14360" width="8.08203125" style="1"/>
    <col min="14361" max="14361" width="2.5" style="1" customWidth="1"/>
    <col min="14362" max="14367" width="8.08203125" style="1"/>
    <col min="14368" max="14368" width="50.25" style="1" customWidth="1"/>
    <col min="14369" max="14592" width="8.08203125" style="1"/>
    <col min="14593" max="14593" width="2.25" style="1" customWidth="1"/>
    <col min="14594" max="14594" width="2.83203125" style="1" customWidth="1"/>
    <col min="14595" max="14595" width="1.75" style="1" customWidth="1"/>
    <col min="14596" max="14596" width="35" style="1" customWidth="1"/>
    <col min="14597" max="14599" width="15" style="1" customWidth="1"/>
    <col min="14600" max="14600" width="3.08203125" style="1" customWidth="1"/>
    <col min="14601" max="14601" width="8.08203125" style="1"/>
    <col min="14602" max="14602" width="10.75" style="1" bestFit="1" customWidth="1"/>
    <col min="14603" max="14603" width="8.75" style="1" bestFit="1" customWidth="1"/>
    <col min="14604" max="14604" width="8.83203125" style="1" bestFit="1" customWidth="1"/>
    <col min="14605" max="14605" width="9.33203125" style="1" customWidth="1"/>
    <col min="14606" max="14606" width="12.33203125" style="1" customWidth="1"/>
    <col min="14607" max="14607" width="33.08203125" style="1" customWidth="1"/>
    <col min="14608" max="14608" width="9.75" style="1" bestFit="1" customWidth="1"/>
    <col min="14609" max="14611" width="8.08203125" style="1"/>
    <col min="14612" max="14612" width="9.75" style="1" customWidth="1"/>
    <col min="14613" max="14613" width="8.25" style="1" bestFit="1" customWidth="1"/>
    <col min="14614" max="14615" width="8.75" style="1" bestFit="1" customWidth="1"/>
    <col min="14616" max="14616" width="8.08203125" style="1"/>
    <col min="14617" max="14617" width="2.5" style="1" customWidth="1"/>
    <col min="14618" max="14623" width="8.08203125" style="1"/>
    <col min="14624" max="14624" width="50.25" style="1" customWidth="1"/>
    <col min="14625" max="14848" width="8.08203125" style="1"/>
    <col min="14849" max="14849" width="2.25" style="1" customWidth="1"/>
    <col min="14850" max="14850" width="2.83203125" style="1" customWidth="1"/>
    <col min="14851" max="14851" width="1.75" style="1" customWidth="1"/>
    <col min="14852" max="14852" width="35" style="1" customWidth="1"/>
    <col min="14853" max="14855" width="15" style="1" customWidth="1"/>
    <col min="14856" max="14856" width="3.08203125" style="1" customWidth="1"/>
    <col min="14857" max="14857" width="8.08203125" style="1"/>
    <col min="14858" max="14858" width="10.75" style="1" bestFit="1" customWidth="1"/>
    <col min="14859" max="14859" width="8.75" style="1" bestFit="1" customWidth="1"/>
    <col min="14860" max="14860" width="8.83203125" style="1" bestFit="1" customWidth="1"/>
    <col min="14861" max="14861" width="9.33203125" style="1" customWidth="1"/>
    <col min="14862" max="14862" width="12.33203125" style="1" customWidth="1"/>
    <col min="14863" max="14863" width="33.08203125" style="1" customWidth="1"/>
    <col min="14864" max="14864" width="9.75" style="1" bestFit="1" customWidth="1"/>
    <col min="14865" max="14867" width="8.08203125" style="1"/>
    <col min="14868" max="14868" width="9.75" style="1" customWidth="1"/>
    <col min="14869" max="14869" width="8.25" style="1" bestFit="1" customWidth="1"/>
    <col min="14870" max="14871" width="8.75" style="1" bestFit="1" customWidth="1"/>
    <col min="14872" max="14872" width="8.08203125" style="1"/>
    <col min="14873" max="14873" width="2.5" style="1" customWidth="1"/>
    <col min="14874" max="14879" width="8.08203125" style="1"/>
    <col min="14880" max="14880" width="50.25" style="1" customWidth="1"/>
    <col min="14881" max="15104" width="8.08203125" style="1"/>
    <col min="15105" max="15105" width="2.25" style="1" customWidth="1"/>
    <col min="15106" max="15106" width="2.83203125" style="1" customWidth="1"/>
    <col min="15107" max="15107" width="1.75" style="1" customWidth="1"/>
    <col min="15108" max="15108" width="35" style="1" customWidth="1"/>
    <col min="15109" max="15111" width="15" style="1" customWidth="1"/>
    <col min="15112" max="15112" width="3.08203125" style="1" customWidth="1"/>
    <col min="15113" max="15113" width="8.08203125" style="1"/>
    <col min="15114" max="15114" width="10.75" style="1" bestFit="1" customWidth="1"/>
    <col min="15115" max="15115" width="8.75" style="1" bestFit="1" customWidth="1"/>
    <col min="15116" max="15116" width="8.83203125" style="1" bestFit="1" customWidth="1"/>
    <col min="15117" max="15117" width="9.33203125" style="1" customWidth="1"/>
    <col min="15118" max="15118" width="12.33203125" style="1" customWidth="1"/>
    <col min="15119" max="15119" width="33.08203125" style="1" customWidth="1"/>
    <col min="15120" max="15120" width="9.75" style="1" bestFit="1" customWidth="1"/>
    <col min="15121" max="15123" width="8.08203125" style="1"/>
    <col min="15124" max="15124" width="9.75" style="1" customWidth="1"/>
    <col min="15125" max="15125" width="8.25" style="1" bestFit="1" customWidth="1"/>
    <col min="15126" max="15127" width="8.75" style="1" bestFit="1" customWidth="1"/>
    <col min="15128" max="15128" width="8.08203125" style="1"/>
    <col min="15129" max="15129" width="2.5" style="1" customWidth="1"/>
    <col min="15130" max="15135" width="8.08203125" style="1"/>
    <col min="15136" max="15136" width="50.25" style="1" customWidth="1"/>
    <col min="15137" max="15360" width="8.08203125" style="1"/>
    <col min="15361" max="15361" width="2.25" style="1" customWidth="1"/>
    <col min="15362" max="15362" width="2.83203125" style="1" customWidth="1"/>
    <col min="15363" max="15363" width="1.75" style="1" customWidth="1"/>
    <col min="15364" max="15364" width="35" style="1" customWidth="1"/>
    <col min="15365" max="15367" width="15" style="1" customWidth="1"/>
    <col min="15368" max="15368" width="3.08203125" style="1" customWidth="1"/>
    <col min="15369" max="15369" width="8.08203125" style="1"/>
    <col min="15370" max="15370" width="10.75" style="1" bestFit="1" customWidth="1"/>
    <col min="15371" max="15371" width="8.75" style="1" bestFit="1" customWidth="1"/>
    <col min="15372" max="15372" width="8.83203125" style="1" bestFit="1" customWidth="1"/>
    <col min="15373" max="15373" width="9.33203125" style="1" customWidth="1"/>
    <col min="15374" max="15374" width="12.33203125" style="1" customWidth="1"/>
    <col min="15375" max="15375" width="33.08203125" style="1" customWidth="1"/>
    <col min="15376" max="15376" width="9.75" style="1" bestFit="1" customWidth="1"/>
    <col min="15377" max="15379" width="8.08203125" style="1"/>
    <col min="15380" max="15380" width="9.75" style="1" customWidth="1"/>
    <col min="15381" max="15381" width="8.25" style="1" bestFit="1" customWidth="1"/>
    <col min="15382" max="15383" width="8.75" style="1" bestFit="1" customWidth="1"/>
    <col min="15384" max="15384" width="8.08203125" style="1"/>
    <col min="15385" max="15385" width="2.5" style="1" customWidth="1"/>
    <col min="15386" max="15391" width="8.08203125" style="1"/>
    <col min="15392" max="15392" width="50.25" style="1" customWidth="1"/>
    <col min="15393" max="15616" width="8.08203125" style="1"/>
    <col min="15617" max="15617" width="2.25" style="1" customWidth="1"/>
    <col min="15618" max="15618" width="2.83203125" style="1" customWidth="1"/>
    <col min="15619" max="15619" width="1.75" style="1" customWidth="1"/>
    <col min="15620" max="15620" width="35" style="1" customWidth="1"/>
    <col min="15621" max="15623" width="15" style="1" customWidth="1"/>
    <col min="15624" max="15624" width="3.08203125" style="1" customWidth="1"/>
    <col min="15625" max="15625" width="8.08203125" style="1"/>
    <col min="15626" max="15626" width="10.75" style="1" bestFit="1" customWidth="1"/>
    <col min="15627" max="15627" width="8.75" style="1" bestFit="1" customWidth="1"/>
    <col min="15628" max="15628" width="8.83203125" style="1" bestFit="1" customWidth="1"/>
    <col min="15629" max="15629" width="9.33203125" style="1" customWidth="1"/>
    <col min="15630" max="15630" width="12.33203125" style="1" customWidth="1"/>
    <col min="15631" max="15631" width="33.08203125" style="1" customWidth="1"/>
    <col min="15632" max="15632" width="9.75" style="1" bestFit="1" customWidth="1"/>
    <col min="15633" max="15635" width="8.08203125" style="1"/>
    <col min="15636" max="15636" width="9.75" style="1" customWidth="1"/>
    <col min="15637" max="15637" width="8.25" style="1" bestFit="1" customWidth="1"/>
    <col min="15638" max="15639" width="8.75" style="1" bestFit="1" customWidth="1"/>
    <col min="15640" max="15640" width="8.08203125" style="1"/>
    <col min="15641" max="15641" width="2.5" style="1" customWidth="1"/>
    <col min="15642" max="15647" width="8.08203125" style="1"/>
    <col min="15648" max="15648" width="50.25" style="1" customWidth="1"/>
    <col min="15649" max="15872" width="8.08203125" style="1"/>
    <col min="15873" max="15873" width="2.25" style="1" customWidth="1"/>
    <col min="15874" max="15874" width="2.83203125" style="1" customWidth="1"/>
    <col min="15875" max="15875" width="1.75" style="1" customWidth="1"/>
    <col min="15876" max="15876" width="35" style="1" customWidth="1"/>
    <col min="15877" max="15879" width="15" style="1" customWidth="1"/>
    <col min="15880" max="15880" width="3.08203125" style="1" customWidth="1"/>
    <col min="15881" max="15881" width="8.08203125" style="1"/>
    <col min="15882" max="15882" width="10.75" style="1" bestFit="1" customWidth="1"/>
    <col min="15883" max="15883" width="8.75" style="1" bestFit="1" customWidth="1"/>
    <col min="15884" max="15884" width="8.83203125" style="1" bestFit="1" customWidth="1"/>
    <col min="15885" max="15885" width="9.33203125" style="1" customWidth="1"/>
    <col min="15886" max="15886" width="12.33203125" style="1" customWidth="1"/>
    <col min="15887" max="15887" width="33.08203125" style="1" customWidth="1"/>
    <col min="15888" max="15888" width="9.75" style="1" bestFit="1" customWidth="1"/>
    <col min="15889" max="15891" width="8.08203125" style="1"/>
    <col min="15892" max="15892" width="9.75" style="1" customWidth="1"/>
    <col min="15893" max="15893" width="8.25" style="1" bestFit="1" customWidth="1"/>
    <col min="15894" max="15895" width="8.75" style="1" bestFit="1" customWidth="1"/>
    <col min="15896" max="15896" width="8.08203125" style="1"/>
    <col min="15897" max="15897" width="2.5" style="1" customWidth="1"/>
    <col min="15898" max="15903" width="8.08203125" style="1"/>
    <col min="15904" max="15904" width="50.25" style="1" customWidth="1"/>
    <col min="15905" max="16128" width="8.08203125" style="1"/>
    <col min="16129" max="16129" width="2.25" style="1" customWidth="1"/>
    <col min="16130" max="16130" width="2.83203125" style="1" customWidth="1"/>
    <col min="16131" max="16131" width="1.75" style="1" customWidth="1"/>
    <col min="16132" max="16132" width="35" style="1" customWidth="1"/>
    <col min="16133" max="16135" width="15" style="1" customWidth="1"/>
    <col min="16136" max="16136" width="3.08203125" style="1" customWidth="1"/>
    <col min="16137" max="16137" width="8.08203125" style="1"/>
    <col min="16138" max="16138" width="10.75" style="1" bestFit="1" customWidth="1"/>
    <col min="16139" max="16139" width="8.75" style="1" bestFit="1" customWidth="1"/>
    <col min="16140" max="16140" width="8.83203125" style="1" bestFit="1" customWidth="1"/>
    <col min="16141" max="16141" width="9.33203125" style="1" customWidth="1"/>
    <col min="16142" max="16142" width="12.33203125" style="1" customWidth="1"/>
    <col min="16143" max="16143" width="33.08203125" style="1" customWidth="1"/>
    <col min="16144" max="16144" width="9.75" style="1" bestFit="1" customWidth="1"/>
    <col min="16145" max="16147" width="8.08203125" style="1"/>
    <col min="16148" max="16148" width="9.75" style="1" customWidth="1"/>
    <col min="16149" max="16149" width="8.25" style="1" bestFit="1" customWidth="1"/>
    <col min="16150" max="16151" width="8.75" style="1" bestFit="1" customWidth="1"/>
    <col min="16152" max="16152" width="8.08203125" style="1"/>
    <col min="16153" max="16153" width="2.5" style="1" customWidth="1"/>
    <col min="16154" max="16159" width="8.08203125" style="1"/>
    <col min="16160" max="16160" width="50.25" style="1" customWidth="1"/>
    <col min="16161" max="16384" width="8.08203125" style="1"/>
  </cols>
  <sheetData>
    <row r="1" spans="3:22" x14ac:dyDescent="0.35">
      <c r="C1" s="96" t="s">
        <v>0</v>
      </c>
      <c r="D1" s="96"/>
      <c r="E1" s="96"/>
      <c r="F1" s="96"/>
      <c r="G1" s="96"/>
      <c r="H1" s="96"/>
      <c r="I1" s="96"/>
    </row>
    <row r="2" spans="3:22" ht="37.5" customHeight="1" x14ac:dyDescent="0.55000000000000004">
      <c r="C2" s="97" t="s">
        <v>82</v>
      </c>
      <c r="D2" s="97"/>
      <c r="E2" s="97"/>
      <c r="F2" s="97"/>
      <c r="G2" s="97"/>
      <c r="H2" s="97"/>
      <c r="I2" s="97"/>
    </row>
    <row r="3" spans="3:22" s="8" customFormat="1" ht="21" customHeight="1" x14ac:dyDescent="0.35">
      <c r="C3" s="95" t="s">
        <v>88</v>
      </c>
      <c r="D3" s="95"/>
      <c r="E3" s="95"/>
      <c r="F3" s="95"/>
      <c r="G3" s="95"/>
      <c r="H3" s="95"/>
      <c r="I3" s="95"/>
      <c r="O3" s="7"/>
      <c r="P3" s="7"/>
      <c r="Q3" s="7"/>
      <c r="R3" s="7"/>
      <c r="S3" s="7"/>
      <c r="T3" s="7"/>
      <c r="U3" s="7"/>
      <c r="V3" s="7"/>
    </row>
    <row r="4" spans="3:22" ht="16.5" customHeight="1" x14ac:dyDescent="0.55000000000000004">
      <c r="C4" s="9"/>
      <c r="D4" s="9"/>
      <c r="E4" s="9"/>
      <c r="F4" s="9"/>
      <c r="G4" s="10"/>
      <c r="H4" s="10"/>
      <c r="I4" s="11" t="s">
        <v>5</v>
      </c>
      <c r="P4" s="17"/>
      <c r="R4" s="4"/>
      <c r="S4" s="17"/>
      <c r="T4" s="4"/>
    </row>
    <row r="5" spans="3:22" s="7" customFormat="1" ht="34.5" customHeight="1" x14ac:dyDescent="0.55000000000000004">
      <c r="C5" s="100" t="s">
        <v>7</v>
      </c>
      <c r="D5" s="101"/>
      <c r="E5" s="101"/>
      <c r="F5" s="102"/>
      <c r="G5" s="18" t="s">
        <v>8</v>
      </c>
      <c r="H5" s="19" t="s">
        <v>9</v>
      </c>
      <c r="I5" s="20" t="s">
        <v>10</v>
      </c>
      <c r="O5" s="17"/>
      <c r="Q5" s="26"/>
      <c r="R5" s="6"/>
      <c r="S5" s="17"/>
      <c r="T5" s="6"/>
      <c r="U5" s="1"/>
      <c r="V5" s="1"/>
    </row>
    <row r="6" spans="3:22" ht="12" customHeight="1" x14ac:dyDescent="0.55000000000000004">
      <c r="C6" s="103" t="s">
        <v>12</v>
      </c>
      <c r="D6" s="104"/>
      <c r="E6" s="104"/>
      <c r="F6" s="105"/>
      <c r="G6" s="27"/>
      <c r="H6" s="27"/>
      <c r="I6" s="28"/>
      <c r="O6" s="7"/>
      <c r="R6" s="4"/>
      <c r="S6" s="29"/>
      <c r="T6" s="4"/>
    </row>
    <row r="7" spans="3:22" ht="12" customHeight="1" x14ac:dyDescent="0.55000000000000004">
      <c r="C7" s="30"/>
      <c r="D7" s="31" t="s">
        <v>15</v>
      </c>
      <c r="E7" s="32"/>
      <c r="F7" s="32"/>
      <c r="G7" s="33"/>
      <c r="H7" s="33"/>
      <c r="I7" s="34"/>
      <c r="R7" s="4"/>
      <c r="S7" s="17"/>
      <c r="T7" s="4"/>
    </row>
    <row r="8" spans="3:22" ht="12" customHeight="1" x14ac:dyDescent="0.55000000000000004">
      <c r="C8" s="30"/>
      <c r="D8" s="37"/>
      <c r="E8" s="37" t="s">
        <v>17</v>
      </c>
      <c r="F8" s="31"/>
      <c r="G8" s="33">
        <v>65000</v>
      </c>
      <c r="H8" s="33"/>
      <c r="I8" s="34">
        <f>G8+H8</f>
        <v>65000</v>
      </c>
    </row>
    <row r="9" spans="3:22" ht="12" customHeight="1" x14ac:dyDescent="0.55000000000000004">
      <c r="C9" s="30"/>
      <c r="D9" s="37"/>
      <c r="E9" s="37" t="s">
        <v>19</v>
      </c>
      <c r="F9" s="31"/>
      <c r="G9" s="33"/>
      <c r="H9" s="33"/>
      <c r="I9" s="34">
        <f>G9+H9</f>
        <v>0</v>
      </c>
      <c r="R9" s="4"/>
      <c r="S9" s="17"/>
      <c r="T9" s="4"/>
    </row>
    <row r="10" spans="3:22" ht="12" customHeight="1" x14ac:dyDescent="0.55000000000000004">
      <c r="C10" s="30"/>
      <c r="D10" s="31" t="s">
        <v>21</v>
      </c>
      <c r="E10" s="32"/>
      <c r="F10" s="32"/>
      <c r="G10" s="33"/>
      <c r="H10" s="33"/>
      <c r="I10" s="34"/>
      <c r="R10" s="4"/>
      <c r="S10" s="17"/>
      <c r="T10" s="4"/>
    </row>
    <row r="11" spans="3:22" ht="12" customHeight="1" x14ac:dyDescent="0.55000000000000004">
      <c r="C11" s="30"/>
      <c r="D11" s="37"/>
      <c r="E11" s="37" t="s">
        <v>23</v>
      </c>
      <c r="F11" s="31"/>
      <c r="G11" s="33">
        <v>300000</v>
      </c>
      <c r="H11" s="33"/>
      <c r="I11" s="34">
        <f>G11+H11</f>
        <v>300000</v>
      </c>
      <c r="P11" s="7"/>
      <c r="Q11" s="17"/>
      <c r="R11" s="6"/>
      <c r="S11" s="17"/>
      <c r="T11" s="6"/>
    </row>
    <row r="12" spans="3:22" ht="12" customHeight="1" x14ac:dyDescent="0.55000000000000004">
      <c r="C12" s="30"/>
      <c r="D12" s="37" t="s">
        <v>25</v>
      </c>
      <c r="E12" s="37"/>
      <c r="F12" s="31"/>
      <c r="G12" s="33"/>
      <c r="H12" s="33"/>
      <c r="I12" s="34"/>
      <c r="O12" s="17"/>
      <c r="P12" s="7"/>
      <c r="Q12" s="17"/>
      <c r="R12" s="6"/>
      <c r="S12" s="17"/>
      <c r="T12" s="6"/>
    </row>
    <row r="13" spans="3:22" ht="12" customHeight="1" x14ac:dyDescent="0.55000000000000004">
      <c r="C13" s="30"/>
      <c r="D13" s="37"/>
      <c r="E13" s="37" t="s">
        <v>27</v>
      </c>
      <c r="F13" s="31"/>
      <c r="G13" s="33"/>
      <c r="H13" s="33"/>
      <c r="I13" s="34">
        <f t="shared" ref="I13:I18" si="0">G13+H13</f>
        <v>0</v>
      </c>
      <c r="O13" s="17"/>
      <c r="P13" s="7"/>
      <c r="Q13" s="17"/>
      <c r="R13" s="6"/>
      <c r="S13" s="17"/>
      <c r="T13" s="6"/>
    </row>
    <row r="14" spans="3:22" ht="12" customHeight="1" x14ac:dyDescent="0.55000000000000004">
      <c r="C14" s="30"/>
      <c r="D14" s="37"/>
      <c r="E14" s="37" t="s">
        <v>29</v>
      </c>
      <c r="F14" s="31"/>
      <c r="G14" s="33">
        <v>180000</v>
      </c>
      <c r="H14" s="33"/>
      <c r="I14" s="34">
        <f t="shared" si="0"/>
        <v>180000</v>
      </c>
      <c r="O14" s="17"/>
      <c r="P14" s="7"/>
      <c r="Q14" s="17"/>
      <c r="R14" s="6"/>
      <c r="S14" s="17"/>
      <c r="T14" s="6"/>
    </row>
    <row r="15" spans="3:22" ht="12" customHeight="1" x14ac:dyDescent="0.55000000000000004">
      <c r="C15" s="30"/>
      <c r="D15" s="37"/>
      <c r="E15" s="37" t="s">
        <v>32</v>
      </c>
      <c r="F15" s="31"/>
      <c r="G15" s="33">
        <v>300000</v>
      </c>
      <c r="H15" s="33"/>
      <c r="I15" s="34">
        <f t="shared" si="0"/>
        <v>300000</v>
      </c>
      <c r="O15" s="17"/>
    </row>
    <row r="16" spans="3:22" ht="12" customHeight="1" x14ac:dyDescent="0.55000000000000004">
      <c r="C16" s="30"/>
      <c r="D16" s="37"/>
      <c r="E16" s="37" t="s">
        <v>34</v>
      </c>
      <c r="F16" s="31"/>
      <c r="G16" s="33"/>
      <c r="H16" s="33"/>
      <c r="I16" s="34">
        <f t="shared" si="0"/>
        <v>0</v>
      </c>
      <c r="O16" s="17"/>
      <c r="P16" s="7"/>
      <c r="Q16" s="17"/>
      <c r="R16" s="6"/>
      <c r="S16" s="17"/>
      <c r="T16" s="6"/>
    </row>
    <row r="17" spans="3:20" ht="12" customHeight="1" x14ac:dyDescent="0.55000000000000004">
      <c r="C17" s="30"/>
      <c r="D17" s="37"/>
      <c r="E17" s="37"/>
      <c r="F17" s="31" t="s">
        <v>36</v>
      </c>
      <c r="G17" s="33"/>
      <c r="H17" s="33"/>
      <c r="I17" s="34">
        <f t="shared" si="0"/>
        <v>0</v>
      </c>
      <c r="P17" s="7"/>
      <c r="Q17" s="17"/>
      <c r="R17" s="6"/>
      <c r="S17" s="17"/>
      <c r="T17" s="6"/>
    </row>
    <row r="18" spans="3:20" ht="12" customHeight="1" x14ac:dyDescent="0.55000000000000004">
      <c r="C18" s="30"/>
      <c r="D18" s="37"/>
      <c r="E18" s="31" t="s">
        <v>37</v>
      </c>
      <c r="F18" s="32"/>
      <c r="G18" s="33"/>
      <c r="H18" s="33">
        <v>6000000</v>
      </c>
      <c r="I18" s="34">
        <f t="shared" si="0"/>
        <v>6000000</v>
      </c>
      <c r="O18" s="17"/>
      <c r="P18" s="7"/>
      <c r="Q18" s="17"/>
      <c r="R18" s="6"/>
      <c r="S18" s="17"/>
      <c r="T18" s="6"/>
    </row>
    <row r="19" spans="3:20" ht="12" customHeight="1" x14ac:dyDescent="0.55000000000000004">
      <c r="C19" s="30"/>
      <c r="D19" s="31" t="s">
        <v>39</v>
      </c>
      <c r="E19" s="32"/>
      <c r="F19" s="32"/>
      <c r="G19" s="33"/>
      <c r="H19" s="33"/>
      <c r="I19" s="34"/>
      <c r="O19" s="17"/>
      <c r="P19" s="7"/>
      <c r="Q19" s="17"/>
      <c r="R19" s="6"/>
      <c r="S19" s="17"/>
      <c r="T19" s="6"/>
    </row>
    <row r="20" spans="3:20" ht="12" customHeight="1" x14ac:dyDescent="0.55000000000000004">
      <c r="C20" s="30"/>
      <c r="D20" s="37"/>
      <c r="E20" s="37" t="s">
        <v>42</v>
      </c>
      <c r="F20" s="31" t="s">
        <v>43</v>
      </c>
      <c r="G20" s="33"/>
      <c r="H20" s="33">
        <v>100</v>
      </c>
      <c r="I20" s="34">
        <f>G20+H20</f>
        <v>100</v>
      </c>
      <c r="O20" s="17"/>
      <c r="P20" s="7"/>
      <c r="Q20" s="17"/>
      <c r="R20" s="6"/>
      <c r="S20" s="17"/>
      <c r="T20" s="6"/>
    </row>
    <row r="21" spans="3:20" ht="12" customHeight="1" x14ac:dyDescent="0.55000000000000004">
      <c r="C21" s="30"/>
      <c r="D21" s="37"/>
      <c r="E21" s="37" t="s">
        <v>44</v>
      </c>
      <c r="F21" s="31" t="s">
        <v>45</v>
      </c>
      <c r="G21" s="33"/>
      <c r="H21" s="33">
        <v>100</v>
      </c>
      <c r="I21" s="34">
        <f>G21+H21</f>
        <v>100</v>
      </c>
      <c r="O21" s="17"/>
    </row>
    <row r="22" spans="3:20" ht="12" customHeight="1" x14ac:dyDescent="0.55000000000000004">
      <c r="C22" s="30"/>
      <c r="D22" s="31" t="s">
        <v>47</v>
      </c>
      <c r="E22" s="32"/>
      <c r="F22" s="32"/>
      <c r="G22" s="44">
        <f>G8+G9+G11+G13+G14+G15+G17+G18+G20+G21</f>
        <v>845000</v>
      </c>
      <c r="H22" s="44">
        <f>H8+H9+H11+H13+H14+H15+H17+H18+H20+H21</f>
        <v>6000200</v>
      </c>
      <c r="I22" s="45">
        <f>G22+H22</f>
        <v>6845200</v>
      </c>
      <c r="O22" s="17"/>
    </row>
    <row r="23" spans="3:20" ht="12" customHeight="1" x14ac:dyDescent="0.55000000000000004">
      <c r="C23" s="46" t="s">
        <v>49</v>
      </c>
      <c r="D23" s="32"/>
      <c r="E23" s="32"/>
      <c r="F23" s="32"/>
      <c r="G23" s="33"/>
      <c r="H23" s="33"/>
      <c r="I23" s="34"/>
    </row>
    <row r="24" spans="3:20" ht="12" customHeight="1" x14ac:dyDescent="0.55000000000000004">
      <c r="C24" s="30"/>
      <c r="D24" s="37" t="s">
        <v>51</v>
      </c>
      <c r="E24" s="31"/>
      <c r="F24" s="32"/>
      <c r="G24" s="33"/>
      <c r="H24" s="33"/>
      <c r="I24" s="34"/>
    </row>
    <row r="25" spans="3:20" ht="12" customHeight="1" x14ac:dyDescent="0.55000000000000004">
      <c r="C25" s="30"/>
      <c r="D25" s="37"/>
      <c r="E25" s="37" t="str">
        <f>按分!B26</f>
        <v>事業費</v>
      </c>
      <c r="F25" s="31"/>
      <c r="G25" s="33"/>
      <c r="H25" s="33"/>
      <c r="I25" s="34"/>
    </row>
    <row r="26" spans="3:20" ht="12" customHeight="1" x14ac:dyDescent="0.55000000000000004">
      <c r="C26" s="30"/>
      <c r="D26" s="37"/>
      <c r="E26" s="98" t="str">
        <f>按分!B27</f>
        <v>(1)人件費</v>
      </c>
      <c r="F26" s="99"/>
      <c r="G26" s="33"/>
      <c r="H26" s="33"/>
      <c r="I26" s="34"/>
    </row>
    <row r="27" spans="3:20" ht="12" customHeight="1" x14ac:dyDescent="0.55000000000000004">
      <c r="C27" s="30"/>
      <c r="D27" s="37"/>
      <c r="E27" s="98" t="str">
        <f>按分!B28</f>
        <v>　　役員報酬</v>
      </c>
      <c r="F27" s="99"/>
      <c r="G27" s="33">
        <f>按分!D28</f>
        <v>153600</v>
      </c>
      <c r="H27" s="33">
        <f>按分!E28</f>
        <v>38400</v>
      </c>
      <c r="I27" s="34">
        <f t="shared" ref="I27:I33" si="1">G27+H27</f>
        <v>192000</v>
      </c>
    </row>
    <row r="28" spans="3:20" ht="12" customHeight="1" x14ac:dyDescent="0.55000000000000004">
      <c r="C28" s="30"/>
      <c r="D28" s="37"/>
      <c r="E28" s="98" t="str">
        <f>按分!B29</f>
        <v>　　給料手当</v>
      </c>
      <c r="F28" s="99"/>
      <c r="G28" s="33">
        <f>按分!D29</f>
        <v>979200</v>
      </c>
      <c r="H28" s="33">
        <f>按分!E29</f>
        <v>652800</v>
      </c>
      <c r="I28" s="34">
        <f t="shared" si="1"/>
        <v>1632000</v>
      </c>
    </row>
    <row r="29" spans="3:20" ht="12" customHeight="1" x14ac:dyDescent="0.55000000000000004">
      <c r="C29" s="30"/>
      <c r="D29" s="37"/>
      <c r="E29" s="98" t="str">
        <f>按分!B30</f>
        <v>　　臨時雇入賃金</v>
      </c>
      <c r="F29" s="99"/>
      <c r="G29" s="32">
        <f>按分!D30</f>
        <v>1740000</v>
      </c>
      <c r="H29" s="32">
        <f>按分!E30</f>
        <v>0</v>
      </c>
      <c r="I29" s="56">
        <f t="shared" si="1"/>
        <v>1740000</v>
      </c>
    </row>
    <row r="30" spans="3:20" ht="12" customHeight="1" x14ac:dyDescent="0.55000000000000004">
      <c r="C30" s="30"/>
      <c r="D30" s="37"/>
      <c r="E30" s="98" t="str">
        <f>按分!B31</f>
        <v>　　賞与</v>
      </c>
      <c r="F30" s="99"/>
      <c r="G30" s="33">
        <f>按分!D31</f>
        <v>0</v>
      </c>
      <c r="H30" s="33">
        <f>按分!E31</f>
        <v>0</v>
      </c>
      <c r="I30" s="34">
        <f t="shared" si="1"/>
        <v>0</v>
      </c>
    </row>
    <row r="31" spans="3:20" ht="12" customHeight="1" x14ac:dyDescent="0.55000000000000004">
      <c r="C31" s="30"/>
      <c r="D31" s="37"/>
      <c r="E31" s="98" t="str">
        <f>按分!B32</f>
        <v>　　法定福利費</v>
      </c>
      <c r="F31" s="99"/>
      <c r="G31" s="33">
        <f>按分!D32</f>
        <v>0</v>
      </c>
      <c r="H31" s="33">
        <f>按分!E32</f>
        <v>0</v>
      </c>
      <c r="I31" s="34">
        <f t="shared" si="1"/>
        <v>0</v>
      </c>
    </row>
    <row r="32" spans="3:20" ht="12" customHeight="1" x14ac:dyDescent="0.55000000000000004">
      <c r="C32" s="22"/>
      <c r="E32" s="98" t="str">
        <f>按分!B33</f>
        <v>　　退職給付費用</v>
      </c>
      <c r="F32" s="99"/>
      <c r="G32" s="58">
        <f>按分!D33</f>
        <v>0</v>
      </c>
      <c r="H32" s="58">
        <f>按分!E33</f>
        <v>0</v>
      </c>
      <c r="I32" s="59">
        <f t="shared" si="1"/>
        <v>0</v>
      </c>
    </row>
    <row r="33" spans="3:9" ht="12" customHeight="1" x14ac:dyDescent="0.55000000000000004">
      <c r="C33" s="30"/>
      <c r="D33" s="37"/>
      <c r="E33" s="37" t="str">
        <f>按分!B34</f>
        <v>　　人件費計</v>
      </c>
      <c r="F33" s="31"/>
      <c r="G33" s="44">
        <f>按分!D34</f>
        <v>2872800</v>
      </c>
      <c r="H33" s="44">
        <f>按分!E34</f>
        <v>691200</v>
      </c>
      <c r="I33" s="45">
        <f t="shared" si="1"/>
        <v>3564000</v>
      </c>
    </row>
    <row r="34" spans="3:9" ht="12" customHeight="1" x14ac:dyDescent="0.55000000000000004">
      <c r="C34" s="30"/>
      <c r="D34" s="37"/>
      <c r="E34" s="37" t="str">
        <f>按分!B35</f>
        <v>(2)その他経費</v>
      </c>
      <c r="F34" s="31"/>
      <c r="G34" s="33"/>
      <c r="H34" s="33"/>
      <c r="I34" s="34"/>
    </row>
    <row r="35" spans="3:9" ht="12" customHeight="1" x14ac:dyDescent="0.55000000000000004">
      <c r="C35" s="30"/>
      <c r="D35" s="37"/>
      <c r="E35" s="37" t="str">
        <f>按分!B36</f>
        <v>　　消耗品費</v>
      </c>
      <c r="F35" s="31"/>
      <c r="G35" s="33">
        <f>按分!D36</f>
        <v>124800</v>
      </c>
      <c r="H35" s="33">
        <f>按分!E36</f>
        <v>19200</v>
      </c>
      <c r="I35" s="34">
        <f t="shared" ref="I35:I46" si="2">G35+H35</f>
        <v>144000</v>
      </c>
    </row>
    <row r="36" spans="3:9" ht="12" customHeight="1" x14ac:dyDescent="0.55000000000000004">
      <c r="C36" s="30"/>
      <c r="D36" s="37"/>
      <c r="E36" s="37" t="str">
        <f>按分!B37</f>
        <v>　　福利厚生費</v>
      </c>
      <c r="F36" s="31"/>
      <c r="G36" s="33">
        <f>按分!D37</f>
        <v>19200</v>
      </c>
      <c r="H36" s="33">
        <f>按分!E37</f>
        <v>12800</v>
      </c>
      <c r="I36" s="34">
        <f t="shared" si="2"/>
        <v>32000</v>
      </c>
    </row>
    <row r="37" spans="3:9" ht="12" customHeight="1" x14ac:dyDescent="0.55000000000000004">
      <c r="C37" s="30"/>
      <c r="D37" s="37"/>
      <c r="E37" s="37" t="str">
        <f>按分!B38</f>
        <v>　　修繕維持費</v>
      </c>
      <c r="F37" s="37"/>
      <c r="G37" s="33">
        <f>按分!D38</f>
        <v>0</v>
      </c>
      <c r="H37" s="33">
        <f>按分!E38</f>
        <v>0</v>
      </c>
      <c r="I37" s="34">
        <f t="shared" si="2"/>
        <v>0</v>
      </c>
    </row>
    <row r="38" spans="3:9" ht="12" customHeight="1" x14ac:dyDescent="0.55000000000000004">
      <c r="C38" s="30"/>
      <c r="D38" s="37"/>
      <c r="E38" s="37" t="str">
        <f>按分!B39</f>
        <v>　　旅費交通費</v>
      </c>
      <c r="F38" s="31"/>
      <c r="G38" s="33">
        <f>按分!D39</f>
        <v>129600</v>
      </c>
      <c r="H38" s="33">
        <f>按分!E39</f>
        <v>86400</v>
      </c>
      <c r="I38" s="34">
        <f t="shared" si="2"/>
        <v>216000</v>
      </c>
    </row>
    <row r="39" spans="3:9" ht="12" customHeight="1" x14ac:dyDescent="0.55000000000000004">
      <c r="C39" s="30"/>
      <c r="D39" s="37"/>
      <c r="E39" s="37" t="str">
        <f>按分!B40</f>
        <v>　　交際費</v>
      </c>
      <c r="F39" s="31"/>
      <c r="G39" s="33">
        <f>按分!D40</f>
        <v>2400</v>
      </c>
      <c r="H39" s="33">
        <f>按分!E40</f>
        <v>1600</v>
      </c>
      <c r="I39" s="34">
        <f t="shared" si="2"/>
        <v>4000</v>
      </c>
    </row>
    <row r="40" spans="3:9" ht="12" customHeight="1" x14ac:dyDescent="0.55000000000000004">
      <c r="C40" s="30"/>
      <c r="D40" s="37"/>
      <c r="E40" s="37" t="str">
        <f>按分!B41</f>
        <v>　　通信費</v>
      </c>
      <c r="F40" s="31"/>
      <c r="G40" s="33">
        <f>按分!D41</f>
        <v>40320</v>
      </c>
      <c r="H40" s="33">
        <f>按分!E41</f>
        <v>26880</v>
      </c>
      <c r="I40" s="34">
        <f t="shared" si="2"/>
        <v>67200</v>
      </c>
    </row>
    <row r="41" spans="3:9" ht="12" customHeight="1" x14ac:dyDescent="0.55000000000000004">
      <c r="C41" s="30"/>
      <c r="D41" s="37"/>
      <c r="E41" s="37" t="str">
        <f>按分!B42</f>
        <v>　　賃借料</v>
      </c>
      <c r="F41" s="31"/>
      <c r="G41" s="33">
        <f>按分!D42</f>
        <v>494400</v>
      </c>
      <c r="H41" s="33">
        <f>按分!E42</f>
        <v>57600</v>
      </c>
      <c r="I41" s="34">
        <f t="shared" si="2"/>
        <v>552000</v>
      </c>
    </row>
    <row r="42" spans="3:9" ht="12" customHeight="1" x14ac:dyDescent="0.55000000000000004">
      <c r="C42" s="30"/>
      <c r="D42" s="37"/>
      <c r="E42" s="37" t="str">
        <f>按分!B43</f>
        <v>　　光熱水道費</v>
      </c>
      <c r="F42" s="31"/>
      <c r="G42" s="33">
        <f>按分!D43</f>
        <v>115200</v>
      </c>
      <c r="H42" s="33">
        <f>按分!E43</f>
        <v>76800</v>
      </c>
      <c r="I42" s="34">
        <f t="shared" si="2"/>
        <v>192000</v>
      </c>
    </row>
    <row r="43" spans="3:9" ht="12" customHeight="1" x14ac:dyDescent="0.55000000000000004">
      <c r="C43" s="30"/>
      <c r="D43" s="37"/>
      <c r="E43" s="37" t="str">
        <f>按分!B44</f>
        <v>　　業務委託費</v>
      </c>
      <c r="F43" s="31"/>
      <c r="G43" s="33">
        <f>按分!D44</f>
        <v>360000</v>
      </c>
      <c r="H43" s="33">
        <f>按分!E44</f>
        <v>600000</v>
      </c>
      <c r="I43" s="34">
        <f t="shared" si="2"/>
        <v>960000</v>
      </c>
    </row>
    <row r="44" spans="3:9" ht="12" customHeight="1" x14ac:dyDescent="0.55000000000000004">
      <c r="C44" s="30"/>
      <c r="D44" s="37"/>
      <c r="E44" s="37" t="str">
        <f>按分!B45</f>
        <v>　　雑費</v>
      </c>
      <c r="F44" s="31"/>
      <c r="G44" s="33">
        <f>按分!D45</f>
        <v>72000</v>
      </c>
      <c r="H44" s="33">
        <f>按分!E45</f>
        <v>16000</v>
      </c>
      <c r="I44" s="34">
        <f t="shared" si="2"/>
        <v>88000</v>
      </c>
    </row>
    <row r="45" spans="3:9" ht="12" customHeight="1" x14ac:dyDescent="0.55000000000000004">
      <c r="C45" s="30"/>
      <c r="D45" s="37"/>
      <c r="E45" s="37"/>
      <c r="F45" s="31" t="s">
        <v>61</v>
      </c>
      <c r="G45" s="44">
        <f>按分!D46</f>
        <v>1357920</v>
      </c>
      <c r="H45" s="44">
        <f>按分!E46</f>
        <v>897280</v>
      </c>
      <c r="I45" s="45">
        <f t="shared" si="2"/>
        <v>2255200</v>
      </c>
    </row>
    <row r="46" spans="3:9" ht="12" customHeight="1" x14ac:dyDescent="0.55000000000000004">
      <c r="C46" s="30"/>
      <c r="D46" s="37" t="s">
        <v>62</v>
      </c>
      <c r="E46" s="37"/>
      <c r="F46" s="31"/>
      <c r="G46" s="44">
        <f>G33+G45</f>
        <v>4230720</v>
      </c>
      <c r="H46" s="44">
        <f>H33+H45</f>
        <v>1588480</v>
      </c>
      <c r="I46" s="45">
        <f t="shared" si="2"/>
        <v>5819200</v>
      </c>
    </row>
    <row r="47" spans="3:9" ht="12" customHeight="1" x14ac:dyDescent="0.55000000000000004">
      <c r="C47" s="30"/>
      <c r="D47" s="37" t="s">
        <v>63</v>
      </c>
      <c r="E47" s="31"/>
      <c r="F47" s="32"/>
      <c r="G47" s="33"/>
      <c r="H47" s="33"/>
      <c r="I47" s="34"/>
    </row>
    <row r="48" spans="3:9" ht="12" customHeight="1" x14ac:dyDescent="0.55000000000000004">
      <c r="C48" s="30"/>
      <c r="D48" s="37"/>
      <c r="E48" s="37" t="str">
        <f>按分!B49</f>
        <v>(1)人件費</v>
      </c>
      <c r="F48" s="31"/>
      <c r="G48" s="33"/>
      <c r="H48" s="33"/>
      <c r="I48" s="34"/>
    </row>
    <row r="49" spans="3:21" ht="12" customHeight="1" x14ac:dyDescent="0.55000000000000004">
      <c r="C49" s="30"/>
      <c r="D49" s="37"/>
      <c r="E49" s="37" t="str">
        <f>按分!B50</f>
        <v>　　役員報酬</v>
      </c>
      <c r="F49" s="31"/>
      <c r="G49" s="33">
        <f>按分!D50</f>
        <v>38400</v>
      </c>
      <c r="H49" s="33">
        <f>按分!E50</f>
        <v>9600</v>
      </c>
      <c r="I49" s="34">
        <f t="shared" ref="I49:I54" si="3">G49+H49</f>
        <v>48000</v>
      </c>
    </row>
    <row r="50" spans="3:21" ht="12" customHeight="1" x14ac:dyDescent="0.55000000000000004">
      <c r="C50" s="30"/>
      <c r="D50" s="37"/>
      <c r="E50" s="37" t="str">
        <f>按分!B51</f>
        <v>　　給料手当</v>
      </c>
      <c r="F50" s="31"/>
      <c r="G50" s="33">
        <f>按分!D51</f>
        <v>244800</v>
      </c>
      <c r="H50" s="33">
        <f>按分!E51</f>
        <v>163200</v>
      </c>
      <c r="I50" s="34">
        <f t="shared" si="3"/>
        <v>408000</v>
      </c>
    </row>
    <row r="51" spans="3:21" ht="12" customHeight="1" x14ac:dyDescent="0.55000000000000004">
      <c r="C51" s="30"/>
      <c r="D51" s="37"/>
      <c r="E51" s="37" t="str">
        <f>按分!B52</f>
        <v>　　賞与</v>
      </c>
      <c r="F51" s="31"/>
      <c r="G51" s="32">
        <f>按分!D52</f>
        <v>0</v>
      </c>
      <c r="H51" s="32">
        <f>按分!E52</f>
        <v>0</v>
      </c>
      <c r="I51" s="64">
        <f t="shared" si="3"/>
        <v>0</v>
      </c>
      <c r="U51" s="26"/>
    </row>
    <row r="52" spans="3:21" ht="12" customHeight="1" x14ac:dyDescent="0.55000000000000004">
      <c r="C52" s="30"/>
      <c r="D52" s="37"/>
      <c r="E52" s="37" t="str">
        <f>按分!B53</f>
        <v>　　法定福利費</v>
      </c>
      <c r="F52" s="31"/>
      <c r="G52" s="33">
        <f>按分!D53</f>
        <v>0</v>
      </c>
      <c r="H52" s="33">
        <f>按分!E53</f>
        <v>0</v>
      </c>
      <c r="I52" s="34">
        <f t="shared" si="3"/>
        <v>0</v>
      </c>
      <c r="U52" s="26"/>
    </row>
    <row r="53" spans="3:21" ht="12" customHeight="1" x14ac:dyDescent="0.55000000000000004">
      <c r="C53" s="22"/>
      <c r="E53" s="37" t="str">
        <f>按分!B54</f>
        <v>　　退職給付費用</v>
      </c>
      <c r="F53" s="31"/>
      <c r="G53" s="33">
        <f>按分!D54</f>
        <v>0</v>
      </c>
      <c r="H53" s="33">
        <f>按分!E54</f>
        <v>0</v>
      </c>
      <c r="I53" s="34">
        <f t="shared" si="3"/>
        <v>0</v>
      </c>
      <c r="U53" s="26"/>
    </row>
    <row r="54" spans="3:21" ht="12" customHeight="1" x14ac:dyDescent="0.55000000000000004">
      <c r="C54" s="30"/>
      <c r="D54" s="37"/>
      <c r="E54" s="37" t="str">
        <f>按分!B55</f>
        <v>　　人件費計</v>
      </c>
      <c r="F54" s="31"/>
      <c r="G54" s="33">
        <f>按分!D55</f>
        <v>283200</v>
      </c>
      <c r="H54" s="33">
        <f>按分!E55</f>
        <v>172800</v>
      </c>
      <c r="I54" s="34">
        <f t="shared" si="3"/>
        <v>456000</v>
      </c>
    </row>
    <row r="55" spans="3:21" ht="12" customHeight="1" x14ac:dyDescent="0.55000000000000004">
      <c r="C55" s="30"/>
      <c r="D55" s="37"/>
      <c r="E55" s="37" t="str">
        <f>按分!B56</f>
        <v>(2)その他経費</v>
      </c>
      <c r="F55" s="31"/>
      <c r="G55" s="33"/>
      <c r="H55" s="33"/>
      <c r="I55" s="34"/>
    </row>
    <row r="56" spans="3:21" ht="12" customHeight="1" x14ac:dyDescent="0.55000000000000004">
      <c r="C56" s="30"/>
      <c r="D56" s="37"/>
      <c r="E56" s="37" t="str">
        <f>按分!B57</f>
        <v>　　消耗品費</v>
      </c>
      <c r="F56" s="31"/>
      <c r="G56" s="33">
        <f>按分!D57</f>
        <v>31200</v>
      </c>
      <c r="H56" s="33">
        <f>按分!E57</f>
        <v>4800</v>
      </c>
      <c r="I56" s="34">
        <f t="shared" ref="I56:I69" si="4">G56+H56</f>
        <v>36000</v>
      </c>
    </row>
    <row r="57" spans="3:21" ht="12" customHeight="1" x14ac:dyDescent="0.55000000000000004">
      <c r="C57" s="30"/>
      <c r="D57" s="37"/>
      <c r="E57" s="37" t="str">
        <f>按分!B58</f>
        <v>　　福利厚生費</v>
      </c>
      <c r="F57" s="31"/>
      <c r="G57" s="33">
        <f>按分!D58</f>
        <v>4800</v>
      </c>
      <c r="H57" s="33">
        <f>按分!E58</f>
        <v>3200</v>
      </c>
      <c r="I57" s="34">
        <f t="shared" si="4"/>
        <v>8000</v>
      </c>
    </row>
    <row r="58" spans="3:21" ht="12" customHeight="1" x14ac:dyDescent="0.55000000000000004">
      <c r="C58" s="30"/>
      <c r="D58" s="37"/>
      <c r="E58" s="37" t="str">
        <f>按分!B59</f>
        <v>　　修繕維持費</v>
      </c>
      <c r="F58" s="31"/>
      <c r="G58" s="33">
        <f>按分!D59</f>
        <v>0</v>
      </c>
      <c r="H58" s="33">
        <f>按分!E59</f>
        <v>0</v>
      </c>
      <c r="I58" s="34">
        <f t="shared" si="4"/>
        <v>0</v>
      </c>
    </row>
    <row r="59" spans="3:21" ht="12" customHeight="1" x14ac:dyDescent="0.55000000000000004">
      <c r="C59" s="30"/>
      <c r="D59" s="37"/>
      <c r="E59" s="37" t="str">
        <f>按分!B60</f>
        <v>　　旅費交通費</v>
      </c>
      <c r="F59" s="37"/>
      <c r="G59" s="32">
        <f>按分!D60</f>
        <v>32400</v>
      </c>
      <c r="H59" s="32">
        <f>按分!E60</f>
        <v>21600</v>
      </c>
      <c r="I59" s="64">
        <f t="shared" si="4"/>
        <v>54000</v>
      </c>
    </row>
    <row r="60" spans="3:21" ht="12" customHeight="1" x14ac:dyDescent="0.55000000000000004">
      <c r="C60" s="30"/>
      <c r="D60" s="37"/>
      <c r="E60" s="37" t="str">
        <f>按分!B61</f>
        <v>　　交際費</v>
      </c>
      <c r="F60" s="31"/>
      <c r="G60" s="33">
        <f>按分!D61</f>
        <v>600</v>
      </c>
      <c r="H60" s="33">
        <f>按分!E61</f>
        <v>400</v>
      </c>
      <c r="I60" s="34">
        <f t="shared" si="4"/>
        <v>1000</v>
      </c>
    </row>
    <row r="61" spans="3:21" ht="12" customHeight="1" x14ac:dyDescent="0.55000000000000004">
      <c r="C61" s="30"/>
      <c r="D61" s="37"/>
      <c r="E61" s="37" t="str">
        <f>按分!B62</f>
        <v>　　通信費</v>
      </c>
      <c r="F61" s="31"/>
      <c r="G61" s="33">
        <f>按分!D62</f>
        <v>10080</v>
      </c>
      <c r="H61" s="33">
        <f>按分!E62</f>
        <v>6720</v>
      </c>
      <c r="I61" s="34">
        <f t="shared" si="4"/>
        <v>16800</v>
      </c>
    </row>
    <row r="62" spans="3:21" ht="12" customHeight="1" x14ac:dyDescent="0.55000000000000004">
      <c r="C62" s="30"/>
      <c r="D62" s="37"/>
      <c r="E62" s="37" t="str">
        <f>按分!B63</f>
        <v>　　賃借料</v>
      </c>
      <c r="F62" s="31"/>
      <c r="G62" s="33">
        <f>按分!D63</f>
        <v>123600</v>
      </c>
      <c r="H62" s="33">
        <f>按分!E63</f>
        <v>14400</v>
      </c>
      <c r="I62" s="34">
        <f t="shared" si="4"/>
        <v>138000</v>
      </c>
    </row>
    <row r="63" spans="3:21" ht="12" customHeight="1" x14ac:dyDescent="0.55000000000000004">
      <c r="C63" s="30"/>
      <c r="D63" s="37"/>
      <c r="E63" s="37" t="str">
        <f>按分!B64</f>
        <v>　　光熱水道費</v>
      </c>
      <c r="F63" s="31"/>
      <c r="G63" s="33">
        <f>按分!D64</f>
        <v>28800</v>
      </c>
      <c r="H63" s="33">
        <f>按分!E64</f>
        <v>19200</v>
      </c>
      <c r="I63" s="34">
        <f t="shared" si="4"/>
        <v>48000</v>
      </c>
    </row>
    <row r="64" spans="3:21" ht="12" customHeight="1" x14ac:dyDescent="0.55000000000000004">
      <c r="C64" s="30"/>
      <c r="D64" s="37"/>
      <c r="E64" s="37" t="str">
        <f>按分!B65</f>
        <v>　　業務委託費</v>
      </c>
      <c r="F64" s="31"/>
      <c r="G64" s="33">
        <f>按分!D65</f>
        <v>15840</v>
      </c>
      <c r="H64" s="33">
        <f>按分!E65</f>
        <v>116160</v>
      </c>
      <c r="I64" s="34">
        <f t="shared" si="4"/>
        <v>132000</v>
      </c>
    </row>
    <row r="65" spans="3:9" ht="12" customHeight="1" x14ac:dyDescent="0.55000000000000004">
      <c r="C65" s="30"/>
      <c r="D65" s="37"/>
      <c r="E65" s="37" t="str">
        <f>按分!B66</f>
        <v>　　雑費</v>
      </c>
      <c r="F65" s="31"/>
      <c r="G65" s="33">
        <f>按分!D66</f>
        <v>18000</v>
      </c>
      <c r="H65" s="33">
        <f>按分!E66</f>
        <v>4000</v>
      </c>
      <c r="I65" s="34">
        <f t="shared" si="4"/>
        <v>22000</v>
      </c>
    </row>
    <row r="66" spans="3:9" ht="12" customHeight="1" x14ac:dyDescent="0.55000000000000004">
      <c r="C66" s="30"/>
      <c r="D66" s="37"/>
      <c r="E66" s="37"/>
      <c r="F66" s="31" t="s">
        <v>61</v>
      </c>
      <c r="G66" s="58">
        <f>按分!D67</f>
        <v>265320</v>
      </c>
      <c r="H66" s="58">
        <f>按分!E67</f>
        <v>190480</v>
      </c>
      <c r="I66" s="59">
        <f t="shared" si="4"/>
        <v>455800</v>
      </c>
    </row>
    <row r="67" spans="3:9" ht="12" customHeight="1" x14ac:dyDescent="0.55000000000000004">
      <c r="C67" s="30"/>
      <c r="D67" s="67" t="s">
        <v>66</v>
      </c>
      <c r="E67" s="67"/>
      <c r="F67" s="68"/>
      <c r="G67" s="69">
        <f>G54+G66</f>
        <v>548520</v>
      </c>
      <c r="H67" s="69">
        <f>H54+H66</f>
        <v>363280</v>
      </c>
      <c r="I67" s="45">
        <f t="shared" si="4"/>
        <v>911800</v>
      </c>
    </row>
    <row r="68" spans="3:9" ht="12" customHeight="1" x14ac:dyDescent="0.55000000000000004">
      <c r="C68" s="30"/>
      <c r="D68" s="67" t="s">
        <v>67</v>
      </c>
      <c r="E68" s="67"/>
      <c r="F68" s="68"/>
      <c r="G68" s="69">
        <f>G46+G67</f>
        <v>4779240</v>
      </c>
      <c r="H68" s="69">
        <f>H46+H67</f>
        <v>1951760</v>
      </c>
      <c r="I68" s="45">
        <f t="shared" si="4"/>
        <v>6731000</v>
      </c>
    </row>
    <row r="69" spans="3:9" ht="12" customHeight="1" x14ac:dyDescent="0.55000000000000004">
      <c r="C69" s="30"/>
      <c r="D69" s="67" t="s">
        <v>68</v>
      </c>
      <c r="E69" s="67"/>
      <c r="F69" s="68"/>
      <c r="G69" s="69">
        <f>G22-G68</f>
        <v>-3934240</v>
      </c>
      <c r="H69" s="69">
        <f>H22-H68</f>
        <v>4048440</v>
      </c>
      <c r="I69" s="45">
        <f t="shared" si="4"/>
        <v>114200</v>
      </c>
    </row>
    <row r="70" spans="3:9" ht="12" customHeight="1" x14ac:dyDescent="0.55000000000000004">
      <c r="C70" s="46" t="s">
        <v>69</v>
      </c>
      <c r="D70" s="32"/>
      <c r="E70" s="32"/>
      <c r="F70" s="32"/>
      <c r="G70" s="33"/>
      <c r="H70" s="33"/>
      <c r="I70" s="34"/>
    </row>
    <row r="71" spans="3:9" ht="13.5" customHeight="1" x14ac:dyDescent="0.55000000000000004">
      <c r="C71" s="30" t="s">
        <v>70</v>
      </c>
      <c r="D71" s="37" t="s">
        <v>71</v>
      </c>
      <c r="E71" s="37"/>
      <c r="F71" s="31"/>
      <c r="G71" s="58">
        <v>0</v>
      </c>
      <c r="H71" s="58">
        <v>0</v>
      </c>
      <c r="I71" s="59">
        <f>G71+H71</f>
        <v>0</v>
      </c>
    </row>
    <row r="72" spans="3:9" ht="12" customHeight="1" x14ac:dyDescent="0.55000000000000004">
      <c r="C72" s="30" t="s">
        <v>73</v>
      </c>
      <c r="D72" s="37"/>
      <c r="E72" s="37"/>
      <c r="F72" s="31"/>
      <c r="G72" s="33"/>
      <c r="H72" s="33"/>
      <c r="I72" s="34"/>
    </row>
    <row r="73" spans="3:9" ht="16.5" customHeight="1" x14ac:dyDescent="0.55000000000000004">
      <c r="C73" s="30"/>
      <c r="D73" s="37" t="s">
        <v>74</v>
      </c>
      <c r="E73" s="37"/>
      <c r="F73" s="37"/>
      <c r="G73" s="58">
        <v>0</v>
      </c>
      <c r="H73" s="58">
        <v>0</v>
      </c>
      <c r="I73" s="59">
        <f t="shared" ref="I73:I78" si="5">G73+H73</f>
        <v>0</v>
      </c>
    </row>
    <row r="74" spans="3:9" x14ac:dyDescent="0.55000000000000004">
      <c r="C74" s="30"/>
      <c r="D74" s="37" t="s">
        <v>75</v>
      </c>
      <c r="E74" s="37"/>
      <c r="F74" s="37"/>
      <c r="G74" s="58">
        <f>G69+G71+G73</f>
        <v>-3934240</v>
      </c>
      <c r="H74" s="58">
        <f>H69+H71+H73</f>
        <v>4048440</v>
      </c>
      <c r="I74" s="59">
        <f t="shared" si="5"/>
        <v>114200</v>
      </c>
    </row>
    <row r="75" spans="3:9" x14ac:dyDescent="0.55000000000000004">
      <c r="C75" s="30"/>
      <c r="D75" s="37" t="s">
        <v>77</v>
      </c>
      <c r="E75" s="37"/>
      <c r="F75" s="37"/>
      <c r="G75" s="77">
        <f>按分!D74</f>
        <v>12000</v>
      </c>
      <c r="H75" s="58">
        <f>按分!E74</f>
        <v>88000</v>
      </c>
      <c r="I75" s="59">
        <f t="shared" si="5"/>
        <v>100000</v>
      </c>
    </row>
    <row r="76" spans="3:9" x14ac:dyDescent="0.55000000000000004">
      <c r="C76" s="30"/>
      <c r="D76" s="37" t="s">
        <v>78</v>
      </c>
      <c r="E76" s="37"/>
      <c r="F76" s="37"/>
      <c r="G76" s="44">
        <f>H74-H75</f>
        <v>3960440</v>
      </c>
      <c r="H76" s="44">
        <f>-(H74-H75)</f>
        <v>-3960440</v>
      </c>
      <c r="I76" s="45">
        <f t="shared" si="5"/>
        <v>0</v>
      </c>
    </row>
    <row r="77" spans="3:9" x14ac:dyDescent="0.55000000000000004">
      <c r="C77" s="30"/>
      <c r="D77" s="37" t="s">
        <v>79</v>
      </c>
      <c r="E77" s="37"/>
      <c r="F77" s="37"/>
      <c r="G77" s="89">
        <f>G74-G75+G76</f>
        <v>14200</v>
      </c>
      <c r="H77" s="89">
        <f>H74-H75+H76</f>
        <v>0</v>
      </c>
      <c r="I77" s="34">
        <f t="shared" si="5"/>
        <v>14200</v>
      </c>
    </row>
    <row r="78" spans="3:9" x14ac:dyDescent="0.55000000000000004">
      <c r="C78" s="30"/>
      <c r="D78" s="37" t="s">
        <v>80</v>
      </c>
      <c r="E78" s="37"/>
      <c r="F78" s="37"/>
      <c r="G78" s="90">
        <v>-546966</v>
      </c>
      <c r="H78" s="90">
        <v>0</v>
      </c>
      <c r="I78" s="91">
        <f t="shared" si="5"/>
        <v>-546966</v>
      </c>
    </row>
    <row r="79" spans="3:9" ht="18.5" thickBot="1" x14ac:dyDescent="0.6">
      <c r="C79" s="80"/>
      <c r="D79" s="9" t="s">
        <v>81</v>
      </c>
      <c r="E79" s="9"/>
      <c r="F79" s="9"/>
      <c r="G79" s="92">
        <f>G77+G78</f>
        <v>-532766</v>
      </c>
      <c r="H79" s="92">
        <f>H77+H78</f>
        <v>0</v>
      </c>
      <c r="I79" s="93">
        <f>I77+I78</f>
        <v>-532766</v>
      </c>
    </row>
    <row r="80" spans="3:9" ht="18.5" thickTop="1" x14ac:dyDescent="0.55000000000000004"/>
  </sheetData>
  <mergeCells count="12">
    <mergeCell ref="E32:F32"/>
    <mergeCell ref="C5:F5"/>
    <mergeCell ref="C6:F6"/>
    <mergeCell ref="E26:F26"/>
    <mergeCell ref="E27:F27"/>
    <mergeCell ref="E28:F28"/>
    <mergeCell ref="E29:F29"/>
    <mergeCell ref="C3:I3"/>
    <mergeCell ref="C1:I1"/>
    <mergeCell ref="C2:I2"/>
    <mergeCell ref="E30:F30"/>
    <mergeCell ref="E31:F31"/>
  </mergeCells>
  <phoneticPr fontId="4"/>
  <pageMargins left="1" right="1" top="1" bottom="1" header="0.5" footer="0.5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9914D-E431-477E-8EC8-B9983B662EA5}">
  <sheetPr>
    <pageSetUpPr fitToPage="1"/>
  </sheetPr>
  <dimension ref="A2:N76"/>
  <sheetViews>
    <sheetView workbookViewId="0"/>
  </sheetViews>
  <sheetFormatPr defaultRowHeight="18" x14ac:dyDescent="0.55000000000000004"/>
  <cols>
    <col min="1" max="1" width="3.08203125" style="1" customWidth="1"/>
    <col min="2" max="2" width="8.08203125" style="1"/>
    <col min="3" max="3" width="10.75" style="1" bestFit="1" customWidth="1"/>
    <col min="4" max="4" width="8.75" style="2" bestFit="1"/>
    <col min="5" max="5" width="8.83203125" style="2" bestFit="1" customWidth="1"/>
    <col min="6" max="6" width="9.33203125" style="2" customWidth="1"/>
    <col min="7" max="7" width="12.33203125" style="1" customWidth="1"/>
  </cols>
  <sheetData>
    <row r="2" spans="1:14" x14ac:dyDescent="0.2">
      <c r="A2" s="3"/>
      <c r="B2" s="108" t="s">
        <v>1</v>
      </c>
      <c r="C2" s="109"/>
      <c r="D2" s="112" t="s">
        <v>2</v>
      </c>
      <c r="E2" s="112" t="s">
        <v>3</v>
      </c>
      <c r="F2" s="106" t="s">
        <v>4</v>
      </c>
      <c r="G2" s="4"/>
    </row>
    <row r="3" spans="1:14" x14ac:dyDescent="0.2">
      <c r="A3" s="5"/>
      <c r="B3" s="110"/>
      <c r="C3" s="111"/>
      <c r="D3" s="113"/>
      <c r="E3" s="113"/>
      <c r="F3" s="107"/>
      <c r="G3" s="6"/>
    </row>
    <row r="4" spans="1:14" x14ac:dyDescent="0.55000000000000004">
      <c r="B4" s="12" t="s">
        <v>6</v>
      </c>
      <c r="C4" s="13"/>
      <c r="D4" s="14"/>
      <c r="E4" s="15"/>
      <c r="F4" s="16"/>
    </row>
    <row r="5" spans="1:14" x14ac:dyDescent="0.55000000000000004">
      <c r="A5" s="21"/>
      <c r="B5" s="22" t="s">
        <v>11</v>
      </c>
      <c r="C5" s="23"/>
      <c r="D5" s="24">
        <f>F5*0.8</f>
        <v>192000</v>
      </c>
      <c r="E5" s="24">
        <f>F5*0.2</f>
        <v>48000</v>
      </c>
      <c r="F5" s="25">
        <v>240000</v>
      </c>
      <c r="G5" s="1" t="s">
        <v>85</v>
      </c>
    </row>
    <row r="6" spans="1:14" x14ac:dyDescent="0.55000000000000004">
      <c r="B6" s="22" t="s">
        <v>13</v>
      </c>
      <c r="C6" s="23"/>
      <c r="D6" s="24">
        <f>F6*0.6</f>
        <v>1224000</v>
      </c>
      <c r="E6" s="24">
        <f>F6*0.4</f>
        <v>816000</v>
      </c>
      <c r="F6" s="25">
        <v>2040000</v>
      </c>
      <c r="G6" s="1" t="s">
        <v>89</v>
      </c>
      <c r="N6" s="94" t="s">
        <v>95</v>
      </c>
    </row>
    <row r="7" spans="1:14" x14ac:dyDescent="0.55000000000000004">
      <c r="B7" s="35" t="s">
        <v>16</v>
      </c>
      <c r="C7" s="36"/>
      <c r="D7" s="24">
        <f>F7</f>
        <v>1740000</v>
      </c>
      <c r="E7" s="24">
        <v>0</v>
      </c>
      <c r="F7" s="25">
        <v>1740000</v>
      </c>
      <c r="G7" s="1" t="s">
        <v>90</v>
      </c>
      <c r="N7" s="94" t="s">
        <v>95</v>
      </c>
    </row>
    <row r="8" spans="1:14" x14ac:dyDescent="0.55000000000000004">
      <c r="B8" s="22" t="s">
        <v>18</v>
      </c>
      <c r="D8" s="38">
        <f>F8*0.6</f>
        <v>0</v>
      </c>
      <c r="E8" s="39">
        <f>F8*0.4</f>
        <v>0</v>
      </c>
      <c r="F8" s="57">
        <v>0</v>
      </c>
      <c r="G8" s="1" t="s">
        <v>14</v>
      </c>
    </row>
    <row r="9" spans="1:14" x14ac:dyDescent="0.55000000000000004">
      <c r="B9" s="22" t="s">
        <v>20</v>
      </c>
      <c r="C9" s="23"/>
      <c r="D9" s="38">
        <f>F9*0.6</f>
        <v>0</v>
      </c>
      <c r="E9" s="39">
        <f>F9*0.4</f>
        <v>0</v>
      </c>
      <c r="F9" s="81">
        <v>0</v>
      </c>
      <c r="G9" s="1" t="s">
        <v>86</v>
      </c>
    </row>
    <row r="10" spans="1:14" x14ac:dyDescent="0.55000000000000004">
      <c r="B10" s="22" t="s">
        <v>22</v>
      </c>
      <c r="D10" s="38">
        <f>F10*0.6</f>
        <v>0</v>
      </c>
      <c r="E10" s="39">
        <f>F10*0.4</f>
        <v>0</v>
      </c>
      <c r="F10" s="82">
        <v>0</v>
      </c>
      <c r="G10" s="1" t="s">
        <v>94</v>
      </c>
    </row>
    <row r="11" spans="1:14" x14ac:dyDescent="0.55000000000000004">
      <c r="B11" s="40" t="s">
        <v>24</v>
      </c>
      <c r="C11" s="41"/>
      <c r="D11" s="42">
        <f>SUM(D5:D10)</f>
        <v>3156000</v>
      </c>
      <c r="E11" s="42">
        <f>SUM(E5:E10)</f>
        <v>864000</v>
      </c>
      <c r="F11" s="43">
        <f>D11+E11</f>
        <v>4020000</v>
      </c>
    </row>
    <row r="12" spans="1:14" x14ac:dyDescent="0.55000000000000004">
      <c r="B12" s="22" t="s">
        <v>26</v>
      </c>
      <c r="C12" s="23"/>
      <c r="D12" s="65"/>
      <c r="E12" s="65"/>
      <c r="F12" s="66"/>
    </row>
    <row r="13" spans="1:14" x14ac:dyDescent="0.55000000000000004">
      <c r="B13" s="22" t="s">
        <v>28</v>
      </c>
      <c r="C13" s="23"/>
      <c r="D13" s="24">
        <f>F13-E13</f>
        <v>156000</v>
      </c>
      <c r="E13" s="24">
        <f>60000*0.4</f>
        <v>24000</v>
      </c>
      <c r="F13" s="81">
        <v>180000</v>
      </c>
      <c r="G13" s="1" t="s">
        <v>97</v>
      </c>
    </row>
    <row r="14" spans="1:14" x14ac:dyDescent="0.55000000000000004">
      <c r="B14" s="22" t="s">
        <v>30</v>
      </c>
      <c r="C14" s="23"/>
      <c r="D14" s="24">
        <f>F14*0.6</f>
        <v>24000</v>
      </c>
      <c r="E14" s="24">
        <f>F14*0.4</f>
        <v>16000</v>
      </c>
      <c r="F14" s="81">
        <v>40000</v>
      </c>
      <c r="G14" s="1" t="s">
        <v>83</v>
      </c>
    </row>
    <row r="15" spans="1:14" x14ac:dyDescent="0.55000000000000004">
      <c r="B15" s="22" t="s">
        <v>33</v>
      </c>
      <c r="C15" s="23"/>
      <c r="D15" s="24">
        <f>F15*0.6</f>
        <v>0</v>
      </c>
      <c r="E15" s="24">
        <f>F15*0.4</f>
        <v>0</v>
      </c>
      <c r="F15" s="81">
        <v>0</v>
      </c>
      <c r="G15" s="1" t="s">
        <v>31</v>
      </c>
    </row>
    <row r="16" spans="1:14" x14ac:dyDescent="0.55000000000000004">
      <c r="B16" s="22" t="s">
        <v>35</v>
      </c>
      <c r="C16" s="23"/>
      <c r="D16" s="24">
        <f>F16*0.6</f>
        <v>162000</v>
      </c>
      <c r="E16" s="24">
        <f>F16*0.4</f>
        <v>108000</v>
      </c>
      <c r="F16" s="81">
        <v>270000</v>
      </c>
      <c r="G16" s="1" t="s">
        <v>84</v>
      </c>
    </row>
    <row r="17" spans="2:7" x14ac:dyDescent="0.55000000000000004">
      <c r="B17" s="22" t="s">
        <v>91</v>
      </c>
      <c r="C17" s="23"/>
      <c r="D17" s="24">
        <f>F17*0.6</f>
        <v>3000</v>
      </c>
      <c r="E17" s="24">
        <f>F17*0.4</f>
        <v>2000</v>
      </c>
      <c r="F17" s="81">
        <v>5000</v>
      </c>
      <c r="G17" s="1" t="s">
        <v>31</v>
      </c>
    </row>
    <row r="18" spans="2:7" x14ac:dyDescent="0.55000000000000004">
      <c r="B18" s="22" t="s">
        <v>38</v>
      </c>
      <c r="C18" s="23"/>
      <c r="D18" s="24">
        <f>F18*0.6</f>
        <v>50400</v>
      </c>
      <c r="E18" s="24">
        <f>F18*0.4</f>
        <v>33600</v>
      </c>
      <c r="F18" s="81">
        <v>84000</v>
      </c>
      <c r="G18" s="1" t="s">
        <v>31</v>
      </c>
    </row>
    <row r="19" spans="2:7" x14ac:dyDescent="0.55000000000000004">
      <c r="B19" s="22" t="s">
        <v>40</v>
      </c>
      <c r="C19" s="23"/>
      <c r="D19" s="24">
        <f>F19-E19</f>
        <v>618000</v>
      </c>
      <c r="E19" s="24">
        <f>360000*0.2</f>
        <v>72000</v>
      </c>
      <c r="F19" s="81">
        <v>690000</v>
      </c>
      <c r="G19" s="1" t="s">
        <v>41</v>
      </c>
    </row>
    <row r="20" spans="2:7" x14ac:dyDescent="0.55000000000000004">
      <c r="B20" s="22" t="s">
        <v>87</v>
      </c>
      <c r="C20" s="23"/>
      <c r="D20" s="24">
        <f>F20*0.6</f>
        <v>144000</v>
      </c>
      <c r="E20" s="24">
        <f>F20*0.4</f>
        <v>96000</v>
      </c>
      <c r="F20" s="81">
        <v>240000</v>
      </c>
      <c r="G20" s="1" t="s">
        <v>31</v>
      </c>
    </row>
    <row r="21" spans="2:7" x14ac:dyDescent="0.55000000000000004">
      <c r="B21" s="22" t="s">
        <v>46</v>
      </c>
      <c r="C21" s="23"/>
      <c r="D21" s="24">
        <f>360000+132000*0.12</f>
        <v>375840</v>
      </c>
      <c r="E21" s="24">
        <f>600000+132000*0.88</f>
        <v>716160</v>
      </c>
      <c r="F21" s="25">
        <v>1092000</v>
      </c>
      <c r="G21" s="1" t="s">
        <v>96</v>
      </c>
    </row>
    <row r="22" spans="2:7" x14ac:dyDescent="0.55000000000000004">
      <c r="B22" s="22" t="s">
        <v>48</v>
      </c>
      <c r="C22" s="23"/>
      <c r="D22" s="24">
        <f>F22-E22</f>
        <v>90000</v>
      </c>
      <c r="E22" s="24">
        <f>50000*0.4</f>
        <v>20000</v>
      </c>
      <c r="F22" s="25">
        <v>110000</v>
      </c>
      <c r="G22" s="1" t="s">
        <v>92</v>
      </c>
    </row>
    <row r="23" spans="2:7" x14ac:dyDescent="0.55000000000000004">
      <c r="B23" s="40" t="s">
        <v>50</v>
      </c>
      <c r="C23" s="41"/>
      <c r="D23" s="42">
        <f>SUM(D13:D22)</f>
        <v>1623240</v>
      </c>
      <c r="E23" s="42">
        <f>SUM(E13:E22)</f>
        <v>1087760</v>
      </c>
      <c r="F23" s="43">
        <f>D23+E23</f>
        <v>2711000</v>
      </c>
    </row>
    <row r="24" spans="2:7" x14ac:dyDescent="0.55000000000000004">
      <c r="B24" s="47" t="s">
        <v>52</v>
      </c>
      <c r="C24" s="48"/>
      <c r="D24" s="49">
        <f>D11+D23</f>
        <v>4779240</v>
      </c>
      <c r="E24" s="49">
        <f>E11+E23</f>
        <v>1951760</v>
      </c>
      <c r="F24" s="50">
        <f>D24+E24</f>
        <v>6731000</v>
      </c>
    </row>
    <row r="25" spans="2:7" x14ac:dyDescent="0.55000000000000004">
      <c r="B25" s="1" t="s">
        <v>53</v>
      </c>
      <c r="D25" s="51" t="s">
        <v>54</v>
      </c>
      <c r="E25" s="51"/>
      <c r="G25" s="4"/>
    </row>
    <row r="26" spans="2:7" x14ac:dyDescent="0.55000000000000004">
      <c r="B26" s="83" t="s">
        <v>55</v>
      </c>
      <c r="C26" s="84"/>
      <c r="D26" s="85" t="s">
        <v>56</v>
      </c>
      <c r="E26" s="86" t="s">
        <v>57</v>
      </c>
      <c r="F26" s="87" t="s">
        <v>4</v>
      </c>
    </row>
    <row r="27" spans="2:7" x14ac:dyDescent="0.55000000000000004">
      <c r="B27" s="22" t="s">
        <v>58</v>
      </c>
      <c r="C27" s="23"/>
      <c r="D27" s="53"/>
      <c r="E27" s="54"/>
      <c r="F27" s="55"/>
    </row>
    <row r="28" spans="2:7" x14ac:dyDescent="0.55000000000000004">
      <c r="B28" s="22" t="str">
        <f t="shared" ref="B28:B45" si="0">B5</f>
        <v>　　役員報酬</v>
      </c>
      <c r="C28" s="23"/>
      <c r="D28" s="24">
        <f>ROUND(D5*0.8,-0.1)</f>
        <v>153600</v>
      </c>
      <c r="E28" s="24">
        <f>ROUND(E5*0.8,-0.1)</f>
        <v>38400</v>
      </c>
      <c r="F28" s="25">
        <f t="shared" ref="F28:F34" si="1">D28+E28</f>
        <v>192000</v>
      </c>
    </row>
    <row r="29" spans="2:7" x14ac:dyDescent="0.55000000000000004">
      <c r="B29" s="22" t="str">
        <f t="shared" si="0"/>
        <v>　　給料手当</v>
      </c>
      <c r="C29" s="23"/>
      <c r="D29" s="24">
        <f>ROUND(D6*0.8,-0.1)</f>
        <v>979200</v>
      </c>
      <c r="E29" s="24">
        <f>ROUND(E6*0.8,-0.1)</f>
        <v>652800</v>
      </c>
      <c r="F29" s="25">
        <f t="shared" si="1"/>
        <v>1632000</v>
      </c>
    </row>
    <row r="30" spans="2:7" x14ac:dyDescent="0.55000000000000004">
      <c r="B30" s="22" t="str">
        <f t="shared" si="0"/>
        <v>　　臨時雇入賃金</v>
      </c>
      <c r="C30" s="36"/>
      <c r="D30" s="24">
        <f>D7*100%</f>
        <v>1740000</v>
      </c>
      <c r="E30" s="24">
        <f>E7*100%</f>
        <v>0</v>
      </c>
      <c r="F30" s="25">
        <f t="shared" si="1"/>
        <v>1740000</v>
      </c>
      <c r="G30" s="1" t="s">
        <v>59</v>
      </c>
    </row>
    <row r="31" spans="2:7" x14ac:dyDescent="0.55000000000000004">
      <c r="B31" s="22" t="str">
        <f t="shared" si="0"/>
        <v>　　賞与</v>
      </c>
      <c r="C31" s="23"/>
      <c r="D31" s="24">
        <f t="shared" ref="D31:E33" si="2">ROUND(D8*0.8,-0.1)</f>
        <v>0</v>
      </c>
      <c r="E31" s="24">
        <f t="shared" si="2"/>
        <v>0</v>
      </c>
      <c r="F31" s="57">
        <f t="shared" si="1"/>
        <v>0</v>
      </c>
    </row>
    <row r="32" spans="2:7" x14ac:dyDescent="0.55000000000000004">
      <c r="B32" s="22" t="str">
        <f t="shared" si="0"/>
        <v>　　法定福利費</v>
      </c>
      <c r="C32" s="23"/>
      <c r="D32" s="24">
        <f t="shared" si="2"/>
        <v>0</v>
      </c>
      <c r="E32" s="24">
        <f t="shared" si="2"/>
        <v>0</v>
      </c>
      <c r="F32" s="25">
        <f t="shared" si="1"/>
        <v>0</v>
      </c>
    </row>
    <row r="33" spans="2:7" x14ac:dyDescent="0.55000000000000004">
      <c r="B33" s="22" t="str">
        <f t="shared" si="0"/>
        <v>　　退職給付費用</v>
      </c>
      <c r="D33" s="24">
        <f t="shared" si="2"/>
        <v>0</v>
      </c>
      <c r="E33" s="24">
        <f t="shared" si="2"/>
        <v>0</v>
      </c>
      <c r="F33" s="57">
        <f t="shared" si="1"/>
        <v>0</v>
      </c>
    </row>
    <row r="34" spans="2:7" x14ac:dyDescent="0.55000000000000004">
      <c r="B34" s="40" t="str">
        <f t="shared" si="0"/>
        <v>　　人件費計</v>
      </c>
      <c r="C34" s="41"/>
      <c r="D34" s="42">
        <f>SUM(D28:D33)</f>
        <v>2872800</v>
      </c>
      <c r="E34" s="42">
        <f>SUM(E28:E33)</f>
        <v>691200</v>
      </c>
      <c r="F34" s="43">
        <f t="shared" si="1"/>
        <v>3564000</v>
      </c>
    </row>
    <row r="35" spans="2:7" x14ac:dyDescent="0.55000000000000004">
      <c r="B35" s="22" t="str">
        <f t="shared" si="0"/>
        <v>(2)その他経費</v>
      </c>
      <c r="C35" s="23"/>
      <c r="D35" s="24"/>
      <c r="E35" s="24"/>
      <c r="F35" s="25"/>
    </row>
    <row r="36" spans="2:7" x14ac:dyDescent="0.55000000000000004">
      <c r="B36" s="22" t="str">
        <f t="shared" si="0"/>
        <v>　　消耗品費</v>
      </c>
      <c r="C36" s="23"/>
      <c r="D36" s="24">
        <f t="shared" ref="D36:E40" si="3">ROUND(D13*0.8,-0.1)</f>
        <v>124800</v>
      </c>
      <c r="E36" s="24">
        <f t="shared" si="3"/>
        <v>19200</v>
      </c>
      <c r="F36" s="25">
        <f t="shared" ref="F36:F46" si="4">D36+E36</f>
        <v>144000</v>
      </c>
    </row>
    <row r="37" spans="2:7" x14ac:dyDescent="0.55000000000000004">
      <c r="B37" s="22" t="str">
        <f t="shared" si="0"/>
        <v>　　福利厚生費</v>
      </c>
      <c r="C37" s="23"/>
      <c r="D37" s="24">
        <f t="shared" si="3"/>
        <v>19200</v>
      </c>
      <c r="E37" s="24">
        <f t="shared" si="3"/>
        <v>12800</v>
      </c>
      <c r="F37" s="25">
        <f t="shared" si="4"/>
        <v>32000</v>
      </c>
    </row>
    <row r="38" spans="2:7" x14ac:dyDescent="0.55000000000000004">
      <c r="B38" s="22" t="str">
        <f t="shared" si="0"/>
        <v>　　修繕維持費</v>
      </c>
      <c r="C38" s="23"/>
      <c r="D38" s="24">
        <f t="shared" si="3"/>
        <v>0</v>
      </c>
      <c r="E38" s="24">
        <f t="shared" si="3"/>
        <v>0</v>
      </c>
      <c r="F38" s="25">
        <f t="shared" si="4"/>
        <v>0</v>
      </c>
    </row>
    <row r="39" spans="2:7" x14ac:dyDescent="0.55000000000000004">
      <c r="B39" s="22" t="str">
        <f t="shared" si="0"/>
        <v>　　旅費交通費</v>
      </c>
      <c r="C39" s="23"/>
      <c r="D39" s="24">
        <f t="shared" si="3"/>
        <v>129600</v>
      </c>
      <c r="E39" s="24">
        <f t="shared" si="3"/>
        <v>86400</v>
      </c>
      <c r="F39" s="25">
        <f t="shared" si="4"/>
        <v>216000</v>
      </c>
    </row>
    <row r="40" spans="2:7" x14ac:dyDescent="0.55000000000000004">
      <c r="B40" s="22" t="str">
        <f t="shared" si="0"/>
        <v>　　交際費</v>
      </c>
      <c r="C40" s="23"/>
      <c r="D40" s="24">
        <f t="shared" si="3"/>
        <v>2400</v>
      </c>
      <c r="E40" s="24">
        <f t="shared" si="3"/>
        <v>1600</v>
      </c>
      <c r="F40" s="25">
        <f t="shared" si="4"/>
        <v>4000</v>
      </c>
    </row>
    <row r="41" spans="2:7" x14ac:dyDescent="0.55000000000000004">
      <c r="B41" s="22" t="str">
        <f t="shared" si="0"/>
        <v>　　通信費</v>
      </c>
      <c r="C41" s="23"/>
      <c r="D41" s="24">
        <f>ROUNDDOWN(D18*0.8,-0.1)</f>
        <v>40320</v>
      </c>
      <c r="E41" s="24">
        <f>ROUND(E18*0.8,-0.1)</f>
        <v>26880</v>
      </c>
      <c r="F41" s="25">
        <f t="shared" si="4"/>
        <v>67200</v>
      </c>
    </row>
    <row r="42" spans="2:7" x14ac:dyDescent="0.55000000000000004">
      <c r="B42" s="22" t="str">
        <f t="shared" si="0"/>
        <v>　　賃借料</v>
      </c>
      <c r="C42" s="23"/>
      <c r="D42" s="24">
        <f>ROUND(D19*0.8,-0.1)</f>
        <v>494400</v>
      </c>
      <c r="E42" s="24">
        <f>ROUND(E19*0.8,-0.1)</f>
        <v>57600</v>
      </c>
      <c r="F42" s="25">
        <f t="shared" si="4"/>
        <v>552000</v>
      </c>
    </row>
    <row r="43" spans="2:7" x14ac:dyDescent="0.55000000000000004">
      <c r="B43" s="22" t="str">
        <f t="shared" si="0"/>
        <v>　　光熱水道費</v>
      </c>
      <c r="C43" s="23"/>
      <c r="D43" s="24">
        <f>ROUND(D20*0.8,-0.1)</f>
        <v>115200</v>
      </c>
      <c r="E43" s="24">
        <f>ROUND(E20*0.8,-0.1)</f>
        <v>76800</v>
      </c>
      <c r="F43" s="25">
        <f t="shared" si="4"/>
        <v>192000</v>
      </c>
    </row>
    <row r="44" spans="2:7" x14ac:dyDescent="0.55000000000000004">
      <c r="B44" s="22" t="str">
        <f t="shared" si="0"/>
        <v>　　業務委託費</v>
      </c>
      <c r="C44" s="23"/>
      <c r="D44" s="24">
        <f>ROUND(D21-132000*0.12,-0.1)</f>
        <v>360000</v>
      </c>
      <c r="E44" s="24">
        <f>ROUND(E21-132000*0.88,-0.1)</f>
        <v>600000</v>
      </c>
      <c r="F44" s="25">
        <f t="shared" si="4"/>
        <v>960000</v>
      </c>
      <c r="G44" s="1" t="s">
        <v>60</v>
      </c>
    </row>
    <row r="45" spans="2:7" x14ac:dyDescent="0.55000000000000004">
      <c r="B45" s="22" t="str">
        <f t="shared" si="0"/>
        <v>　　雑費</v>
      </c>
      <c r="C45" s="23"/>
      <c r="D45" s="24">
        <f>ROUND(D22*0.8,-0.1)</f>
        <v>72000</v>
      </c>
      <c r="E45" s="24">
        <f>ROUND(E22*0.8,-0.1)</f>
        <v>16000</v>
      </c>
      <c r="F45" s="25">
        <f t="shared" si="4"/>
        <v>88000</v>
      </c>
    </row>
    <row r="46" spans="2:7" x14ac:dyDescent="0.55000000000000004">
      <c r="B46" s="60" t="s">
        <v>50</v>
      </c>
      <c r="C46" s="71"/>
      <c r="D46" s="61">
        <f>SUM(D36:D45)</f>
        <v>1357920</v>
      </c>
      <c r="E46" s="88">
        <f>SUM(E36:E45)</f>
        <v>897280</v>
      </c>
      <c r="F46" s="62">
        <f t="shared" si="4"/>
        <v>2255200</v>
      </c>
    </row>
    <row r="47" spans="2:7" x14ac:dyDescent="0.55000000000000004">
      <c r="C47" s="17"/>
      <c r="D47" s="63"/>
      <c r="F47" s="63"/>
      <c r="G47" s="6"/>
    </row>
    <row r="48" spans="2:7" x14ac:dyDescent="0.55000000000000004">
      <c r="B48" s="83" t="s">
        <v>64</v>
      </c>
      <c r="C48" s="84"/>
      <c r="D48" s="85" t="s">
        <v>56</v>
      </c>
      <c r="E48" s="86" t="s">
        <v>57</v>
      </c>
      <c r="F48" s="87" t="s">
        <v>4</v>
      </c>
    </row>
    <row r="49" spans="2:7" x14ac:dyDescent="0.55000000000000004">
      <c r="B49" s="22" t="str">
        <f>B27</f>
        <v>(1)人件費</v>
      </c>
      <c r="C49" s="23"/>
      <c r="D49" s="53"/>
      <c r="E49" s="54"/>
      <c r="F49" s="55"/>
    </row>
    <row r="50" spans="2:7" x14ac:dyDescent="0.55000000000000004">
      <c r="B50" s="22" t="str">
        <f>B28</f>
        <v>　　役員報酬</v>
      </c>
      <c r="C50" s="23"/>
      <c r="D50" s="24">
        <f>ROUND(D5*0.2,-0.1)</f>
        <v>38400</v>
      </c>
      <c r="E50" s="24">
        <f>ROUND(E5*0.2,-0.1)</f>
        <v>9600</v>
      </c>
      <c r="F50" s="25">
        <f t="shared" ref="F50:F55" si="5">D50+E50</f>
        <v>48000</v>
      </c>
      <c r="G50" s="4"/>
    </row>
    <row r="51" spans="2:7" x14ac:dyDescent="0.55000000000000004">
      <c r="B51" s="22" t="str">
        <f>B29</f>
        <v>　　給料手当</v>
      </c>
      <c r="C51" s="23"/>
      <c r="D51" s="24">
        <f>ROUND(D6*0.2,-0.1)</f>
        <v>244800</v>
      </c>
      <c r="E51" s="24">
        <f>ROUND(E6*0.2,-0.1)</f>
        <v>163200</v>
      </c>
      <c r="F51" s="25">
        <f t="shared" si="5"/>
        <v>408000</v>
      </c>
      <c r="G51" s="4"/>
    </row>
    <row r="52" spans="2:7" x14ac:dyDescent="0.55000000000000004">
      <c r="B52" s="22" t="str">
        <f t="shared" ref="B52:B67" si="6">B31</f>
        <v>　　賞与</v>
      </c>
      <c r="C52" s="23"/>
      <c r="D52" s="24">
        <f t="shared" ref="D52:E54" si="7">ROUND(D8*0.2,-0.1)</f>
        <v>0</v>
      </c>
      <c r="E52" s="24">
        <f t="shared" si="7"/>
        <v>0</v>
      </c>
      <c r="F52" s="57">
        <f t="shared" si="5"/>
        <v>0</v>
      </c>
    </row>
    <row r="53" spans="2:7" x14ac:dyDescent="0.55000000000000004">
      <c r="B53" s="22" t="str">
        <f t="shared" si="6"/>
        <v>　　法定福利費</v>
      </c>
      <c r="C53" s="23"/>
      <c r="D53" s="24">
        <f t="shared" si="7"/>
        <v>0</v>
      </c>
      <c r="E53" s="24">
        <f t="shared" si="7"/>
        <v>0</v>
      </c>
      <c r="F53" s="25">
        <f t="shared" si="5"/>
        <v>0</v>
      </c>
    </row>
    <row r="54" spans="2:7" x14ac:dyDescent="0.55000000000000004">
      <c r="B54" s="22" t="str">
        <f t="shared" si="6"/>
        <v>　　退職給付費用</v>
      </c>
      <c r="C54" s="23"/>
      <c r="D54" s="24">
        <f t="shared" si="7"/>
        <v>0</v>
      </c>
      <c r="E54" s="24">
        <f t="shared" si="7"/>
        <v>0</v>
      </c>
      <c r="F54" s="25">
        <f t="shared" si="5"/>
        <v>0</v>
      </c>
    </row>
    <row r="55" spans="2:7" x14ac:dyDescent="0.55000000000000004">
      <c r="B55" s="40" t="str">
        <f t="shared" si="6"/>
        <v>　　人件費計</v>
      </c>
      <c r="C55" s="41"/>
      <c r="D55" s="65">
        <f>SUM(D50:D54)</f>
        <v>283200</v>
      </c>
      <c r="E55" s="65">
        <f>SUM(E50:E54)</f>
        <v>172800</v>
      </c>
      <c r="F55" s="66">
        <f t="shared" si="5"/>
        <v>456000</v>
      </c>
    </row>
    <row r="56" spans="2:7" x14ac:dyDescent="0.55000000000000004">
      <c r="B56" s="22" t="str">
        <f t="shared" si="6"/>
        <v>(2)その他経費</v>
      </c>
      <c r="C56" s="23"/>
      <c r="D56" s="65"/>
      <c r="E56" s="65"/>
      <c r="F56" s="66"/>
    </row>
    <row r="57" spans="2:7" x14ac:dyDescent="0.55000000000000004">
      <c r="B57" s="22" t="str">
        <f t="shared" si="6"/>
        <v>　　消耗品費</v>
      </c>
      <c r="C57" s="23"/>
      <c r="D57" s="24">
        <f t="shared" ref="D57:E64" si="8">ROUND(D13*0.2,-0.1)</f>
        <v>31200</v>
      </c>
      <c r="E57" s="24">
        <f t="shared" si="8"/>
        <v>4800</v>
      </c>
      <c r="F57" s="25">
        <f t="shared" ref="F57:F67" si="9">D57+E57</f>
        <v>36000</v>
      </c>
    </row>
    <row r="58" spans="2:7" x14ac:dyDescent="0.55000000000000004">
      <c r="B58" s="22" t="str">
        <f t="shared" si="6"/>
        <v>　　福利厚生費</v>
      </c>
      <c r="C58" s="23"/>
      <c r="D58" s="24">
        <f t="shared" si="8"/>
        <v>4800</v>
      </c>
      <c r="E58" s="24">
        <f t="shared" si="8"/>
        <v>3200</v>
      </c>
      <c r="F58" s="25">
        <f t="shared" si="9"/>
        <v>8000</v>
      </c>
    </row>
    <row r="59" spans="2:7" x14ac:dyDescent="0.55000000000000004">
      <c r="B59" s="22" t="str">
        <f t="shared" si="6"/>
        <v>　　修繕維持費</v>
      </c>
      <c r="C59" s="23"/>
      <c r="D59" s="24">
        <f t="shared" si="8"/>
        <v>0</v>
      </c>
      <c r="E59" s="24">
        <f t="shared" si="8"/>
        <v>0</v>
      </c>
      <c r="F59" s="25">
        <f t="shared" si="9"/>
        <v>0</v>
      </c>
    </row>
    <row r="60" spans="2:7" x14ac:dyDescent="0.55000000000000004">
      <c r="B60" s="22" t="str">
        <f t="shared" si="6"/>
        <v>　　旅費交通費</v>
      </c>
      <c r="C60" s="23"/>
      <c r="D60" s="24">
        <f t="shared" si="8"/>
        <v>32400</v>
      </c>
      <c r="E60" s="24">
        <f t="shared" si="8"/>
        <v>21600</v>
      </c>
      <c r="F60" s="25">
        <f t="shared" si="9"/>
        <v>54000</v>
      </c>
    </row>
    <row r="61" spans="2:7" x14ac:dyDescent="0.55000000000000004">
      <c r="B61" s="22" t="str">
        <f t="shared" si="6"/>
        <v>　　交際費</v>
      </c>
      <c r="C61" s="23"/>
      <c r="D61" s="24">
        <f t="shared" si="8"/>
        <v>600</v>
      </c>
      <c r="E61" s="24">
        <f t="shared" si="8"/>
        <v>400</v>
      </c>
      <c r="F61" s="25">
        <f t="shared" si="9"/>
        <v>1000</v>
      </c>
    </row>
    <row r="62" spans="2:7" x14ac:dyDescent="0.55000000000000004">
      <c r="B62" s="22" t="str">
        <f t="shared" si="6"/>
        <v>　　通信費</v>
      </c>
      <c r="C62" s="23"/>
      <c r="D62" s="24">
        <f t="shared" si="8"/>
        <v>10080</v>
      </c>
      <c r="E62" s="24">
        <f t="shared" si="8"/>
        <v>6720</v>
      </c>
      <c r="F62" s="25">
        <f t="shared" si="9"/>
        <v>16800</v>
      </c>
    </row>
    <row r="63" spans="2:7" x14ac:dyDescent="0.55000000000000004">
      <c r="B63" s="22" t="str">
        <f t="shared" si="6"/>
        <v>　　賃借料</v>
      </c>
      <c r="C63" s="23"/>
      <c r="D63" s="24">
        <f t="shared" si="8"/>
        <v>123600</v>
      </c>
      <c r="E63" s="24">
        <f t="shared" si="8"/>
        <v>14400</v>
      </c>
      <c r="F63" s="25">
        <f t="shared" si="9"/>
        <v>138000</v>
      </c>
    </row>
    <row r="64" spans="2:7" x14ac:dyDescent="0.55000000000000004">
      <c r="B64" s="22" t="str">
        <f t="shared" si="6"/>
        <v>　　光熱水道費</v>
      </c>
      <c r="C64" s="23"/>
      <c r="D64" s="24">
        <f t="shared" si="8"/>
        <v>28800</v>
      </c>
      <c r="E64" s="24">
        <f t="shared" si="8"/>
        <v>19200</v>
      </c>
      <c r="F64" s="25">
        <f t="shared" si="9"/>
        <v>48000</v>
      </c>
    </row>
    <row r="65" spans="1:7" x14ac:dyDescent="0.55000000000000004">
      <c r="B65" s="22" t="str">
        <f t="shared" si="6"/>
        <v>　　業務委託費</v>
      </c>
      <c r="C65" s="23"/>
      <c r="D65" s="24">
        <f>132000*0.12</f>
        <v>15840</v>
      </c>
      <c r="E65" s="24">
        <f>132000*0.88</f>
        <v>116160</v>
      </c>
      <c r="F65" s="25">
        <f t="shared" si="9"/>
        <v>132000</v>
      </c>
      <c r="G65" s="1" t="s">
        <v>65</v>
      </c>
    </row>
    <row r="66" spans="1:7" x14ac:dyDescent="0.55000000000000004">
      <c r="B66" s="22" t="str">
        <f t="shared" si="6"/>
        <v>　　雑費</v>
      </c>
      <c r="C66" s="23"/>
      <c r="D66" s="24">
        <f>ROUND(D22*0.2,-0.1)</f>
        <v>18000</v>
      </c>
      <c r="E66" s="24">
        <f>ROUND(E22*0.2,-0.1)</f>
        <v>4000</v>
      </c>
      <c r="F66" s="25">
        <f t="shared" si="9"/>
        <v>22000</v>
      </c>
    </row>
    <row r="67" spans="1:7" x14ac:dyDescent="0.55000000000000004">
      <c r="A67" s="70"/>
      <c r="B67" s="60" t="str">
        <f t="shared" si="6"/>
        <v>　　その他経費計</v>
      </c>
      <c r="C67" s="71"/>
      <c r="D67" s="61">
        <f>SUM(D57:D66)</f>
        <v>265320</v>
      </c>
      <c r="E67" s="88">
        <f>SUM(E57:E66)</f>
        <v>190480</v>
      </c>
      <c r="F67" s="62">
        <f t="shared" si="9"/>
        <v>455800</v>
      </c>
    </row>
    <row r="68" spans="1:7" x14ac:dyDescent="0.55000000000000004">
      <c r="A68" s="70"/>
      <c r="D68" s="72"/>
      <c r="E68" s="72"/>
      <c r="F68" s="72"/>
    </row>
    <row r="69" spans="1:7" x14ac:dyDescent="0.55000000000000004">
      <c r="D69" s="72"/>
      <c r="E69" s="72"/>
      <c r="F69" s="72"/>
    </row>
    <row r="70" spans="1:7" x14ac:dyDescent="0.55000000000000004">
      <c r="D70" s="72"/>
      <c r="E70" s="72"/>
      <c r="F70" s="72"/>
    </row>
    <row r="71" spans="1:7" x14ac:dyDescent="0.55000000000000004">
      <c r="B71" s="1" t="s">
        <v>93</v>
      </c>
      <c r="D71" s="72"/>
      <c r="E71" s="72">
        <v>100000</v>
      </c>
      <c r="F71" s="72"/>
      <c r="G71" s="1" t="s">
        <v>72</v>
      </c>
    </row>
    <row r="72" spans="1:7" x14ac:dyDescent="0.55000000000000004">
      <c r="B72" s="12"/>
      <c r="C72" s="52"/>
      <c r="D72" s="14" t="s">
        <v>56</v>
      </c>
      <c r="E72" s="15" t="s">
        <v>57</v>
      </c>
      <c r="F72" s="16" t="s">
        <v>4</v>
      </c>
    </row>
    <row r="73" spans="1:7" x14ac:dyDescent="0.55000000000000004">
      <c r="B73" s="12"/>
      <c r="C73" s="52"/>
      <c r="D73" s="14"/>
      <c r="E73" s="15"/>
      <c r="F73" s="16"/>
    </row>
    <row r="74" spans="1:7" x14ac:dyDescent="0.55000000000000004">
      <c r="B74" s="73" t="s">
        <v>76</v>
      </c>
      <c r="C74" s="74"/>
      <c r="D74" s="75">
        <f>ROUND(E71*0.12,-0.1)</f>
        <v>12000</v>
      </c>
      <c r="E74" s="75">
        <f>ROUND(E71*0.88,-0.1)</f>
        <v>88000</v>
      </c>
      <c r="F74" s="76">
        <f>D74+E74</f>
        <v>100000</v>
      </c>
    </row>
    <row r="75" spans="1:7" x14ac:dyDescent="0.55000000000000004">
      <c r="B75" s="78"/>
      <c r="D75" s="79"/>
      <c r="E75" s="79"/>
      <c r="F75" s="79"/>
    </row>
    <row r="76" spans="1:7" x14ac:dyDescent="0.55000000000000004">
      <c r="D76" s="1"/>
      <c r="E76" s="1"/>
      <c r="F76" s="1"/>
    </row>
  </sheetData>
  <mergeCells count="4">
    <mergeCell ref="F2:F3"/>
    <mergeCell ref="B2:C3"/>
    <mergeCell ref="D2:D3"/>
    <mergeCell ref="E2:E3"/>
  </mergeCells>
  <phoneticPr fontId="4"/>
  <pageMargins left="0.7" right="0.7" top="0.75" bottom="0.75" header="0.3" footer="0.3"/>
  <pageSetup paperSize="12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活動予算書</vt:lpstr>
      <vt:lpstr>按分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大久保文人</dc:creator>
  <cp:lastModifiedBy>文明」 新庄</cp:lastModifiedBy>
  <cp:lastPrinted>2025-05-30T05:04:04Z</cp:lastPrinted>
  <dcterms:created xsi:type="dcterms:W3CDTF">2023-05-31T07:38:43Z</dcterms:created>
  <dcterms:modified xsi:type="dcterms:W3CDTF">2025-11-06T20:56:18Z</dcterms:modified>
</cp:coreProperties>
</file>